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Procom Consulting\Desktop\"/>
    </mc:Choice>
  </mc:AlternateContent>
  <xr:revisionPtr revIDLastSave="0" documentId="8_{F4108C83-F629-46B7-AFF1-C491541FF7E8}" xr6:coauthVersionLast="46" xr6:coauthVersionMax="46" xr10:uidLastSave="{00000000-0000-0000-0000-000000000000}"/>
  <bookViews>
    <workbookView xWindow="28680" yWindow="-120" windowWidth="29040" windowHeight="15840" xr2:uid="{07846E44-0947-48A8-80B2-8C441349F779}"/>
  </bookViews>
  <sheets>
    <sheet name="Sheet1" sheetId="1" r:id="rId1"/>
    <sheet name="Sheet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6" i="1" l="1"/>
  <c r="AM16" i="1"/>
  <c r="AM31" i="1"/>
  <c r="AM46" i="1"/>
  <c r="AB16" i="1"/>
  <c r="E16" i="1"/>
  <c r="E31" i="1"/>
  <c r="E46" i="1"/>
  <c r="AG16" i="1"/>
  <c r="O7" i="1"/>
  <c r="O6" i="1"/>
  <c r="O5" i="1"/>
  <c r="O4" i="1"/>
  <c r="O30" i="1"/>
  <c r="O29" i="1"/>
  <c r="O28" i="1"/>
  <c r="O27" i="1"/>
  <c r="O26" i="1"/>
  <c r="O25" i="1"/>
  <c r="O24" i="1"/>
  <c r="O23" i="1"/>
  <c r="O22" i="1"/>
  <c r="O21" i="1"/>
  <c r="O20" i="1"/>
  <c r="O19" i="1"/>
  <c r="O45" i="1"/>
  <c r="O44" i="1"/>
  <c r="O43" i="1"/>
  <c r="O42" i="1"/>
  <c r="O41" i="1"/>
  <c r="O38" i="1"/>
  <c r="O37" i="1"/>
  <c r="O36" i="1"/>
  <c r="O35" i="1"/>
  <c r="O34" i="1"/>
  <c r="K4" i="1"/>
  <c r="K5" i="1"/>
  <c r="K6" i="1"/>
  <c r="K7" i="1"/>
  <c r="K8" i="1"/>
  <c r="K9" i="1"/>
  <c r="K10" i="1"/>
  <c r="K11" i="1"/>
  <c r="K12" i="1"/>
  <c r="K13" i="1"/>
  <c r="K14" i="1"/>
  <c r="K15" i="1"/>
  <c r="K19" i="1"/>
  <c r="K20" i="1"/>
  <c r="K21" i="1"/>
  <c r="K22" i="1"/>
  <c r="K23" i="1"/>
  <c r="K24" i="1"/>
  <c r="K25" i="1"/>
  <c r="K26" i="1"/>
  <c r="K27" i="1"/>
  <c r="K28" i="1"/>
  <c r="K29" i="1"/>
  <c r="K30" i="1"/>
  <c r="K34" i="1"/>
  <c r="K35" i="1"/>
  <c r="K36" i="1"/>
  <c r="K37" i="1"/>
  <c r="K38" i="1"/>
  <c r="K39" i="1"/>
  <c r="K40" i="1"/>
  <c r="K41" i="1"/>
  <c r="K42" i="1"/>
  <c r="K43" i="1"/>
  <c r="K44" i="1"/>
  <c r="K45" i="1"/>
  <c r="AQ46" i="1"/>
  <c r="AQ31" i="1"/>
  <c r="AQ16" i="1"/>
  <c r="O16" i="1" l="1"/>
  <c r="AV46" i="1"/>
  <c r="AT46" i="1"/>
  <c r="AS46" i="1"/>
  <c r="AV31" i="1"/>
  <c r="AT31" i="1"/>
  <c r="AS31" i="1"/>
  <c r="AV16" i="1"/>
  <c r="AT16" i="1"/>
  <c r="AS16" i="1"/>
  <c r="AJ46" i="1"/>
  <c r="AH46" i="1"/>
  <c r="AD46" i="1"/>
  <c r="Z46" i="1"/>
  <c r="V46" i="1"/>
  <c r="R46" i="1"/>
  <c r="O46" i="1"/>
  <c r="O31" i="1"/>
  <c r="R31" i="1"/>
  <c r="V31" i="1"/>
  <c r="Z31" i="1"/>
  <c r="AD31" i="1"/>
  <c r="AH31" i="1"/>
  <c r="AJ31" i="1"/>
  <c r="AH16" i="1"/>
  <c r="V16" i="1"/>
  <c r="R16" i="1"/>
  <c r="AD16" i="1"/>
  <c r="AJ16" i="1"/>
  <c r="F46" i="1"/>
  <c r="D16" i="1" l="1"/>
  <c r="D31" i="1"/>
  <c r="D46" i="1"/>
  <c r="G46" i="1" l="1"/>
  <c r="G31" i="1"/>
  <c r="G16" i="1"/>
  <c r="N34" i="1" l="1"/>
  <c r="N35" i="1"/>
  <c r="N36" i="1"/>
  <c r="N37" i="1"/>
  <c r="N38" i="1"/>
  <c r="N39" i="1"/>
  <c r="N40" i="1"/>
  <c r="N41" i="1"/>
  <c r="N42" i="1"/>
  <c r="N43" i="1"/>
  <c r="N44" i="1"/>
  <c r="N45" i="1"/>
  <c r="N20" i="1"/>
  <c r="N21" i="1"/>
  <c r="N22" i="1"/>
  <c r="N23" i="1"/>
  <c r="N24" i="1"/>
  <c r="N25" i="1"/>
  <c r="N26" i="1"/>
  <c r="N27" i="1"/>
  <c r="N28" i="1"/>
  <c r="N29" i="1"/>
  <c r="N30" i="1"/>
  <c r="N19" i="1"/>
  <c r="N5" i="1"/>
  <c r="N6" i="1"/>
  <c r="N7" i="1"/>
  <c r="N4" i="1"/>
  <c r="Q16" i="1"/>
  <c r="L46" i="1"/>
  <c r="L31" i="1"/>
  <c r="L16" i="1"/>
  <c r="J16" i="1"/>
  <c r="AP16" i="1"/>
  <c r="AL16" i="1"/>
  <c r="AC16" i="1"/>
  <c r="Y16" i="1"/>
  <c r="U16" i="1"/>
  <c r="C16" i="1"/>
  <c r="AP46" i="1"/>
  <c r="AP31" i="1"/>
  <c r="AL46" i="1"/>
  <c r="AL31" i="1"/>
  <c r="AG46" i="1"/>
  <c r="AG31" i="1"/>
  <c r="AC46" i="1"/>
  <c r="AC31" i="1"/>
  <c r="Y46" i="1"/>
  <c r="Y31" i="1"/>
  <c r="U46" i="1"/>
  <c r="U31" i="1"/>
  <c r="Q46" i="1"/>
  <c r="Q31" i="1"/>
  <c r="J46" i="1"/>
  <c r="J31" i="1"/>
  <c r="C46" i="1"/>
  <c r="C31" i="1"/>
  <c r="AE46" i="1"/>
  <c r="AB46" i="1"/>
  <c r="AE31" i="1"/>
  <c r="AB31" i="1"/>
  <c r="AE16" i="1"/>
  <c r="N16" i="1" l="1"/>
  <c r="N31" i="1"/>
  <c r="N46" i="1"/>
  <c r="AR46" i="1"/>
  <c r="AO46" i="1"/>
  <c r="AN46" i="1"/>
  <c r="AK46" i="1"/>
  <c r="AI46" i="1"/>
  <c r="AF46" i="1"/>
  <c r="AA46" i="1"/>
  <c r="X46" i="1"/>
  <c r="W46" i="1"/>
  <c r="T46" i="1"/>
  <c r="S46" i="1"/>
  <c r="P46" i="1"/>
  <c r="M46" i="1"/>
  <c r="I46" i="1"/>
  <c r="H46" i="1"/>
  <c r="B46" i="1"/>
  <c r="AR31" i="1"/>
  <c r="AO31" i="1"/>
  <c r="AN31" i="1"/>
  <c r="AK31" i="1"/>
  <c r="AI31" i="1"/>
  <c r="AF31" i="1"/>
  <c r="AA31" i="1"/>
  <c r="X31" i="1"/>
  <c r="W31" i="1"/>
  <c r="T31" i="1"/>
  <c r="S31" i="1"/>
  <c r="P31" i="1"/>
  <c r="M31" i="1"/>
  <c r="I31" i="1"/>
  <c r="AR16" i="1"/>
  <c r="AO16" i="1"/>
  <c r="AN16" i="1"/>
  <c r="AK16" i="1"/>
  <c r="AI16" i="1"/>
  <c r="AF16" i="1"/>
  <c r="AA16" i="1"/>
  <c r="X16" i="1"/>
  <c r="W16" i="1"/>
  <c r="T16" i="1"/>
  <c r="S16" i="1"/>
  <c r="P16" i="1"/>
  <c r="M16" i="1"/>
  <c r="I16" i="1"/>
  <c r="F16" i="1"/>
  <c r="B16" i="1"/>
  <c r="F31" i="1"/>
  <c r="B31" i="1"/>
  <c r="H31" i="1"/>
  <c r="H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Brett Berneburg</author>
  </authors>
  <commentList>
    <comment ref="P1" authorId="0" shapeId="0" xr:uid="{61931F5E-F927-48E9-B998-6A4BAAC1EAF9}">
      <text>
        <r>
          <rPr>
            <sz val="9"/>
            <color indexed="81"/>
            <rFont val="Tahoma"/>
            <charset val="1"/>
          </rPr>
          <t>Magellan</t>
        </r>
      </text>
    </comment>
    <comment ref="B2" authorId="0" shapeId="0" xr:uid="{791B0236-950C-4602-8799-831EB97982D7}">
      <text>
        <r>
          <rPr>
            <b/>
            <sz val="9"/>
            <color indexed="81"/>
            <rFont val="Tahoma"/>
            <charset val="1"/>
          </rPr>
          <t>SMMC Performance Report provided by D. Rich</t>
        </r>
        <r>
          <rPr>
            <sz val="9"/>
            <color indexed="81"/>
            <rFont val="Tahoma"/>
            <charset val="1"/>
          </rPr>
          <t xml:space="preserve">
</t>
        </r>
      </text>
    </comment>
    <comment ref="D2" authorId="0" shapeId="0" xr:uid="{DC6A58B1-B9CE-47D6-BE03-E692C372438B}">
      <text>
        <r>
          <rPr>
            <b/>
            <sz val="9"/>
            <color indexed="81"/>
            <rFont val="Tahoma"/>
            <family val="2"/>
          </rPr>
          <t>SMMC Performance Report</t>
        </r>
        <r>
          <rPr>
            <sz val="9"/>
            <color indexed="81"/>
            <rFont val="Tahoma"/>
            <family val="2"/>
          </rPr>
          <t xml:space="preserve">
</t>
        </r>
      </text>
    </comment>
    <comment ref="F2" authorId="0" shapeId="0" xr:uid="{A4CBCEEC-EF8E-42DE-8C63-9B6D9980D6CE}">
      <text>
        <r>
          <rPr>
            <b/>
            <sz val="9"/>
            <color indexed="81"/>
            <rFont val="Tahoma"/>
            <family val="2"/>
          </rPr>
          <t xml:space="preserve">AHS Mail Data Summary.  Open enrollment starts late Aug / Sept causing increase in volumes
</t>
        </r>
        <r>
          <rPr>
            <sz val="9"/>
            <color indexed="81"/>
            <rFont val="Tahoma"/>
            <family val="2"/>
          </rPr>
          <t xml:space="preserve">
</t>
        </r>
      </text>
    </comment>
    <comment ref="G2" authorId="0" shapeId="0" xr:uid="{7AD7FDB0-F4C0-4389-AE15-96B46782266D}">
      <text>
        <r>
          <rPr>
            <b/>
            <sz val="9"/>
            <color indexed="81"/>
            <rFont val="Tahoma"/>
            <family val="2"/>
          </rPr>
          <t xml:space="preserve">AHS Mail Data Summary (return mail)
</t>
        </r>
        <r>
          <rPr>
            <sz val="9"/>
            <color indexed="81"/>
            <rFont val="Tahoma"/>
            <family val="2"/>
          </rPr>
          <t xml:space="preserve">
</t>
        </r>
      </text>
    </comment>
    <comment ref="H2" authorId="0" shapeId="0" xr:uid="{849FB47A-A432-40F8-80F3-4F569877B19A}">
      <text>
        <r>
          <rPr>
            <b/>
            <sz val="9"/>
            <color indexed="81"/>
            <rFont val="Tahoma"/>
            <family val="2"/>
          </rPr>
          <t>AHS Mail Data Summary</t>
        </r>
        <r>
          <rPr>
            <sz val="9"/>
            <color indexed="81"/>
            <rFont val="Tahoma"/>
            <family val="2"/>
          </rPr>
          <t xml:space="preserve">
</t>
        </r>
      </text>
    </comment>
    <comment ref="I2" authorId="0" shapeId="0" xr:uid="{189C0C77-2843-430F-A7E9-6F7CA9248B03}">
      <text>
        <r>
          <rPr>
            <b/>
            <sz val="9"/>
            <color indexed="81"/>
            <rFont val="Tahoma"/>
            <charset val="1"/>
          </rPr>
          <t>20-IOPS-06-014 - ATTACHMENT  provided by DR</t>
        </r>
        <r>
          <rPr>
            <sz val="9"/>
            <color indexed="81"/>
            <rFont val="Tahoma"/>
            <charset val="1"/>
          </rPr>
          <t xml:space="preserve">
</t>
        </r>
      </text>
    </comment>
    <comment ref="K2" authorId="0" shapeId="0" xr:uid="{ECB60E7A-E32B-4351-BC4E-EE7C4A8ADB8D}">
      <text>
        <r>
          <rPr>
            <b/>
            <sz val="9"/>
            <color indexed="81"/>
            <rFont val="Tahoma"/>
            <charset val="1"/>
          </rPr>
          <t xml:space="preserve">Field Office - DXC Provider Field Services Monthly Rpt
Annual call volume averaged across months.
</t>
        </r>
        <r>
          <rPr>
            <sz val="9"/>
            <color indexed="81"/>
            <rFont val="Tahoma"/>
            <charset val="1"/>
          </rPr>
          <t xml:space="preserve">
</t>
        </r>
      </text>
    </comment>
    <comment ref="L2" authorId="0" shapeId="0" xr:uid="{FC36D4BE-809C-4A70-929E-2E696BCFCF02}">
      <text>
        <r>
          <rPr>
            <b/>
            <sz val="9"/>
            <color indexed="81"/>
            <rFont val="Tahoma"/>
            <charset val="1"/>
          </rPr>
          <t xml:space="preserve">DXC
</t>
        </r>
        <r>
          <rPr>
            <sz val="9"/>
            <color indexed="81"/>
            <rFont val="Tahoma"/>
            <charset val="1"/>
          </rPr>
          <t xml:space="preserve">
</t>
        </r>
      </text>
    </comment>
    <comment ref="M2" authorId="0" shapeId="0" xr:uid="{1B9BC769-1B8A-42E2-8FAE-31587DED48AC}">
      <text>
        <r>
          <rPr>
            <b/>
            <sz val="9"/>
            <color indexed="81"/>
            <rFont val="Tahoma"/>
            <charset val="1"/>
          </rPr>
          <t>Pride</t>
        </r>
        <r>
          <rPr>
            <sz val="9"/>
            <color indexed="81"/>
            <rFont val="Tahoma"/>
            <charset val="1"/>
          </rPr>
          <t xml:space="preserve">
monthly volume will diminish significantly in the future as 1095B’s will not be processed in future state and these drive the volume up significantly</t>
        </r>
      </text>
    </comment>
    <comment ref="N2" authorId="0" shapeId="0" xr:uid="{D4500169-B82D-48CE-BC93-9569F3B52BCA}">
      <text>
        <r>
          <rPr>
            <sz val="9"/>
            <color indexed="81"/>
            <rFont val="Tahoma"/>
            <charset val="1"/>
          </rPr>
          <t>Pride and DXC, Mail volume inclues PBM and EDI
monthly volume will diminish significantly in the future as 1095B’s will not be processed in future state and these drive the volume up significantly</t>
        </r>
      </text>
    </comment>
    <comment ref="P2" authorId="0" shapeId="0" xr:uid="{635DD980-4358-49BA-AA9E-56203937F01A}">
      <text>
        <r>
          <rPr>
            <b/>
            <sz val="9"/>
            <color indexed="81"/>
            <rFont val="Tahoma"/>
            <charset val="1"/>
          </rPr>
          <t>20-IOPS-06-014 - ATTACHMENT  provided by DR</t>
        </r>
        <r>
          <rPr>
            <sz val="9"/>
            <color indexed="81"/>
            <rFont val="Tahoma"/>
            <charset val="1"/>
          </rPr>
          <t xml:space="preserve">
</t>
        </r>
      </text>
    </comment>
    <comment ref="S2" authorId="0" shapeId="0" xr:uid="{AB923CF7-2487-4BCA-83CF-4BA09AA905ED}">
      <text>
        <r>
          <rPr>
            <b/>
            <sz val="9"/>
            <color indexed="81"/>
            <rFont val="Tahoma"/>
            <charset val="1"/>
          </rPr>
          <t>PBM mail volume included in FFMIS Mail volume numbers</t>
        </r>
        <r>
          <rPr>
            <sz val="9"/>
            <color indexed="81"/>
            <rFont val="Tahoma"/>
            <charset val="1"/>
          </rPr>
          <t xml:space="preserve">
</t>
        </r>
      </text>
    </comment>
    <comment ref="T2" authorId="0" shapeId="0" xr:uid="{FE9890FD-2625-4376-8BD4-9F25EC454FA0}">
      <text>
        <r>
          <rPr>
            <b/>
            <sz val="9"/>
            <color indexed="81"/>
            <rFont val="Tahoma"/>
            <charset val="1"/>
          </rPr>
          <t>20-IOPS-06-014 - ATTACHMENT  provided by DR</t>
        </r>
        <r>
          <rPr>
            <sz val="9"/>
            <color indexed="81"/>
            <rFont val="Tahoma"/>
            <charset val="1"/>
          </rPr>
          <t xml:space="preserve">
</t>
        </r>
      </text>
    </comment>
    <comment ref="V2" authorId="0" shapeId="0" xr:uid="{9CBCCF80-BD3F-479D-9D68-3208C880E0ED}">
      <text>
        <r>
          <rPr>
            <b/>
            <sz val="9"/>
            <color indexed="81"/>
            <rFont val="Tahoma"/>
            <charset val="1"/>
          </rPr>
          <t xml:space="preserve">Negligible volume
</t>
        </r>
        <r>
          <rPr>
            <sz val="9"/>
            <color indexed="81"/>
            <rFont val="Tahoma"/>
            <charset val="1"/>
          </rPr>
          <t xml:space="preserve">
</t>
        </r>
      </text>
    </comment>
    <comment ref="X2" authorId="0" shapeId="0" xr:uid="{69B3240C-0F6A-4CB5-A202-ED16B839E0F2}">
      <text>
        <r>
          <rPr>
            <b/>
            <sz val="9"/>
            <color indexed="81"/>
            <rFont val="Tahoma"/>
            <charset val="1"/>
          </rPr>
          <t>All Call Center Stats</t>
        </r>
        <r>
          <rPr>
            <sz val="9"/>
            <color indexed="81"/>
            <rFont val="Tahoma"/>
            <charset val="1"/>
          </rPr>
          <t xml:space="preserve">
</t>
        </r>
      </text>
    </comment>
    <comment ref="Z2" authorId="0" shapeId="0" xr:uid="{8AA354FF-BBD2-43D4-B00C-0D50813C2AD8}">
      <text>
        <r>
          <rPr>
            <b/>
            <sz val="9"/>
            <color indexed="81"/>
            <rFont val="Tahoma"/>
            <charset val="1"/>
          </rPr>
          <t xml:space="preserve">Negligible volume
</t>
        </r>
        <r>
          <rPr>
            <sz val="9"/>
            <color indexed="81"/>
            <rFont val="Tahoma"/>
            <charset val="1"/>
          </rPr>
          <t xml:space="preserve">
</t>
        </r>
      </text>
    </comment>
    <comment ref="AA2" authorId="0" shapeId="0" xr:uid="{6EDF8119-DFD5-4228-B8C6-523DB27670CB}">
      <text>
        <r>
          <rPr>
            <b/>
            <sz val="9"/>
            <color indexed="81"/>
            <rFont val="Tahoma"/>
            <charset val="1"/>
          </rPr>
          <t xml:space="preserve">Negligible mail volumes or not tracked.
</t>
        </r>
        <r>
          <rPr>
            <sz val="9"/>
            <color indexed="81"/>
            <rFont val="Tahoma"/>
            <charset val="1"/>
          </rPr>
          <t xml:space="preserve">
</t>
        </r>
      </text>
    </comment>
    <comment ref="AB2" authorId="0" shapeId="0" xr:uid="{4DA76438-1597-41D1-9921-C9560FB7CA60}">
      <text>
        <r>
          <rPr>
            <b/>
            <sz val="9"/>
            <color indexed="81"/>
            <rFont val="Tahoma"/>
            <charset val="1"/>
          </rPr>
          <t>All Call Center Stats</t>
        </r>
        <r>
          <rPr>
            <sz val="9"/>
            <color indexed="81"/>
            <rFont val="Tahoma"/>
            <charset val="1"/>
          </rPr>
          <t xml:space="preserve">
</t>
        </r>
      </text>
    </comment>
    <comment ref="AD2" authorId="0" shapeId="0" xr:uid="{57F018CB-4228-4C65-91D0-9890C73E2808}">
      <text>
        <r>
          <rPr>
            <b/>
            <sz val="9"/>
            <color indexed="81"/>
            <rFont val="Tahoma"/>
            <charset val="1"/>
          </rPr>
          <t xml:space="preserve">Negligible volume
</t>
        </r>
        <r>
          <rPr>
            <sz val="9"/>
            <color indexed="81"/>
            <rFont val="Tahoma"/>
            <charset val="1"/>
          </rPr>
          <t xml:space="preserve">
</t>
        </r>
      </text>
    </comment>
    <comment ref="AE2" authorId="0" shapeId="0" xr:uid="{37512FA8-1AF1-400D-B578-5A36FE4E59B6}">
      <text>
        <r>
          <rPr>
            <b/>
            <sz val="9"/>
            <color indexed="81"/>
            <rFont val="Tahoma"/>
            <charset val="1"/>
          </rPr>
          <t xml:space="preserve">Negligible mail volumes or not tracked.
</t>
        </r>
        <r>
          <rPr>
            <sz val="9"/>
            <color indexed="81"/>
            <rFont val="Tahoma"/>
            <charset val="1"/>
          </rPr>
          <t xml:space="preserve">
</t>
        </r>
      </text>
    </comment>
    <comment ref="AF2" authorId="0" shapeId="0" xr:uid="{611BD356-CBAC-4E25-8B2C-CB83DBC2B04D}">
      <text>
        <r>
          <rPr>
            <b/>
            <sz val="9"/>
            <color indexed="81"/>
            <rFont val="Tahoma"/>
            <family val="2"/>
          </rPr>
          <t xml:space="preserve">Cisco Skill Group Report 
</t>
        </r>
        <r>
          <rPr>
            <sz val="9"/>
            <color indexed="81"/>
            <rFont val="Tahoma"/>
            <family val="2"/>
          </rPr>
          <t xml:space="preserve">
</t>
        </r>
      </text>
    </comment>
    <comment ref="AH2" authorId="0" shapeId="0" xr:uid="{154213C8-0EF0-41B8-BF6A-8C2EA47B3A53}">
      <text>
        <r>
          <rPr>
            <b/>
            <sz val="9"/>
            <color indexed="81"/>
            <rFont val="Tahoma"/>
            <charset val="1"/>
          </rPr>
          <t xml:space="preserve">Negligible volumes
</t>
        </r>
        <r>
          <rPr>
            <sz val="9"/>
            <color indexed="81"/>
            <rFont val="Tahoma"/>
            <charset val="1"/>
          </rPr>
          <t xml:space="preserve">
</t>
        </r>
      </text>
    </comment>
    <comment ref="AI2" authorId="0" shapeId="0" xr:uid="{F7265F06-C28D-4ED2-BCBF-B3475969ED6D}">
      <text>
        <r>
          <rPr>
            <b/>
            <sz val="9"/>
            <color indexed="81"/>
            <rFont val="Tahoma"/>
            <family val="2"/>
          </rPr>
          <t>Data provided by Ryan Fitch email</t>
        </r>
        <r>
          <rPr>
            <sz val="9"/>
            <color indexed="81"/>
            <rFont val="Tahoma"/>
            <family val="2"/>
          </rPr>
          <t xml:space="preserve">
Outgoing mail, includes certified and non-certified mail
</t>
        </r>
      </text>
    </comment>
    <comment ref="AK2" authorId="0" shapeId="0" xr:uid="{E8C258E1-B63A-460F-8A11-35D1CB90C93F}">
      <text>
        <r>
          <rPr>
            <b/>
            <sz val="9"/>
            <color indexed="81"/>
            <rFont val="Tahoma"/>
            <family val="2"/>
          </rPr>
          <t xml:space="preserve">Cisco Skill Group Report 
</t>
        </r>
        <r>
          <rPr>
            <sz val="9"/>
            <color indexed="81"/>
            <rFont val="Tahoma"/>
            <family val="2"/>
          </rPr>
          <t xml:space="preserve">
</t>
        </r>
      </text>
    </comment>
    <comment ref="AM2" authorId="0" shapeId="0" xr:uid="{C4048FFD-A1DD-4166-B247-74DC106CF33B}">
      <text>
        <r>
          <rPr>
            <b/>
            <sz val="9"/>
            <color indexed="81"/>
            <rFont val="Tahoma"/>
            <charset val="1"/>
          </rPr>
          <t xml:space="preserve">Negligible volumes
</t>
        </r>
        <r>
          <rPr>
            <sz val="9"/>
            <color indexed="81"/>
            <rFont val="Tahoma"/>
            <charset val="1"/>
          </rPr>
          <t xml:space="preserve">
</t>
        </r>
      </text>
    </comment>
    <comment ref="AN2" authorId="0" shapeId="0" xr:uid="{4963F75C-47CB-4FC3-94AF-9DEE54D44E4E}">
      <text>
        <r>
          <rPr>
            <b/>
            <sz val="9"/>
            <color indexed="81"/>
            <rFont val="Tahoma"/>
            <charset val="1"/>
          </rPr>
          <t xml:space="preserve">Negligible mail volumes or not tracked.
</t>
        </r>
        <r>
          <rPr>
            <sz val="9"/>
            <color indexed="81"/>
            <rFont val="Tahoma"/>
            <charset val="1"/>
          </rPr>
          <t xml:space="preserve">
</t>
        </r>
      </text>
    </comment>
    <comment ref="AO2" authorId="0" shapeId="0" xr:uid="{F4A7D71C-22AF-4447-894B-CE9E4DE9440D}">
      <text>
        <r>
          <rPr>
            <b/>
            <sz val="9"/>
            <color indexed="81"/>
            <rFont val="Tahoma"/>
            <family val="2"/>
          </rPr>
          <t xml:space="preserve">Cisco Skill Group Report 
</t>
        </r>
        <r>
          <rPr>
            <sz val="9"/>
            <color indexed="81"/>
            <rFont val="Tahoma"/>
            <family val="2"/>
          </rPr>
          <t xml:space="preserve">
</t>
        </r>
      </text>
    </comment>
    <comment ref="AQ2" authorId="0" shapeId="0" xr:uid="{EDD145ED-480B-48F2-841F-BA218F2D6738}">
      <text>
        <r>
          <rPr>
            <b/>
            <sz val="9"/>
            <color indexed="81"/>
            <rFont val="Tahoma"/>
            <charset val="1"/>
          </rPr>
          <t xml:space="preserve">Negligible volumes
</t>
        </r>
        <r>
          <rPr>
            <sz val="9"/>
            <color indexed="81"/>
            <rFont val="Tahoma"/>
            <charset val="1"/>
          </rPr>
          <t xml:space="preserve">
</t>
        </r>
      </text>
    </comment>
    <comment ref="AR2" authorId="0" shapeId="0" xr:uid="{FC07912D-5902-4D42-A2E5-CFC8E1AB88AD}">
      <text>
        <r>
          <rPr>
            <b/>
            <sz val="9"/>
            <color indexed="81"/>
            <rFont val="Tahoma"/>
            <charset val="1"/>
          </rPr>
          <t xml:space="preserve">Negligible mail volumes or not tracked.
</t>
        </r>
        <r>
          <rPr>
            <sz val="9"/>
            <color indexed="81"/>
            <rFont val="Tahoma"/>
            <charset val="1"/>
          </rPr>
          <t xml:space="preserve">
</t>
        </r>
      </text>
    </comment>
  </commentList>
</comments>
</file>

<file path=xl/sharedStrings.xml><?xml version="1.0" encoding="utf-8"?>
<sst xmlns="http://schemas.openxmlformats.org/spreadsheetml/2006/main" count="526" uniqueCount="40">
  <si>
    <t>Enrollment Broker</t>
  </si>
  <si>
    <t>Fiscal Agent - FFMIS</t>
  </si>
  <si>
    <t>Fiscal Agent - PBM</t>
  </si>
  <si>
    <t>Fiscal Agent - EDI</t>
  </si>
  <si>
    <t>RPA - Prov Assistance</t>
  </si>
  <si>
    <t>RPA - Recipient Assistance</t>
  </si>
  <si>
    <t>HQA - BGS</t>
  </si>
  <si>
    <t>HQA - CAU</t>
  </si>
  <si>
    <t>Helpdesk</t>
  </si>
  <si>
    <t>Third Party Liability</t>
  </si>
  <si>
    <t>Timeframe</t>
  </si>
  <si>
    <t>Inbound
Calls</t>
  </si>
  <si>
    <t>Inbound Avg Handle Time (min.)</t>
  </si>
  <si>
    <t>Outbound Calls</t>
  </si>
  <si>
    <t>Automated Outbound Calls</t>
  </si>
  <si>
    <t>Mail Correspondence (Outboud)</t>
  </si>
  <si>
    <t>Mail Correspondence (Inbound / Return)</t>
  </si>
  <si>
    <t>Electronic Correspondence</t>
  </si>
  <si>
    <t>Field Office In/Outbound Calls</t>
  </si>
  <si>
    <t>Mail-A Correspondence</t>
  </si>
  <si>
    <t xml:space="preserve">Mail-B Correspondence </t>
  </si>
  <si>
    <t>Mail Correspondence (Outbound)</t>
  </si>
  <si>
    <t>Mail Correspondence (Inbound/Return)</t>
  </si>
  <si>
    <t>Mail Correspondence</t>
  </si>
  <si>
    <t>Mail Correspondence (Inbound)</t>
  </si>
  <si>
    <t>Jan</t>
  </si>
  <si>
    <t>-</t>
  </si>
  <si>
    <t>Feb</t>
  </si>
  <si>
    <t>Mar</t>
  </si>
  <si>
    <t>Apr</t>
  </si>
  <si>
    <t>May</t>
  </si>
  <si>
    <t>Jun</t>
  </si>
  <si>
    <t>Jul</t>
  </si>
  <si>
    <t>Aug</t>
  </si>
  <si>
    <t>Sept</t>
  </si>
  <si>
    <t>Oct</t>
  </si>
  <si>
    <t>Nov</t>
  </si>
  <si>
    <t>Dec</t>
  </si>
  <si>
    <t>Totals:</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</si>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</sst>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h:mm;@"/>
  </numFmts>
  <fonts count="11">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sz val="1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sz val="11"/>
      <color rgb="FF000000"/>
      <name val="Calibri"/>
      <family val="2"/>
    </font>
    <font>
      <sz val="11"/>
      <color theme="1"/>
      <name val="HP Simplified"/>
      <family val="2"/>
    </font>
  </fonts>
  <fills count="5">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7" tint="0.79998168889431442"/>
        <bgColor indexed="64"/>
      </patternFill>
    </fill>
  </fills>
  <borders count="1">
    <border>
      <left/>
      <right/>
      <top/>
      <bottom/>
      <diagonal/>
    </border>
  </borders>
  <cellStyleXfs count="3">
    <xf numFmtId="0" fontId="0" fillId="0" borderId="0"/>
    <xf numFmtId="43" fontId="3" fillId="0" borderId="0" applyFont="0" applyFill="0" applyBorder="0" applyAlignment="0" applyProtection="0"/>
    <xf numFmtId="0" fontId="10" fillId="0" borderId="0"/>
  </cellStyleXfs>
  <cellXfs count="71">
    <xf numFmtId="0" fontId="0" fillId="0" borderId="0" xfId="0"/>
    <xf numFmtId="0" fontId="0" fillId="0" borderId="0" xfId="0" applyAlignment="1">
      <alignment horizontal="center"/>
    </xf>
    <xf numFmtId="0" fontId="0" fillId="0" borderId="0" xfId="0" applyAlignment="1">
      <alignment horizontal="center" wrapText="1"/>
    </xf>
    <xf numFmtId="0" fontId="0" fillId="0" borderId="0" xfId="0" applyAlignment="1">
      <alignment horizontal="right"/>
    </xf>
    <xf numFmtId="0" fontId="0" fillId="0" borderId="0" xfId="0" applyAlignment="1">
      <alignment horizontal="right" wrapText="1"/>
    </xf>
    <xf numFmtId="0" fontId="1" fillId="0" borderId="0" xfId="0" applyFont="1" applyAlignment="1">
      <alignment horizontal="center" wrapText="1"/>
    </xf>
    <xf numFmtId="0" fontId="1" fillId="0" borderId="0" xfId="0" applyFont="1" applyAlignment="1">
      <alignment horizontal="right" wrapText="1"/>
    </xf>
    <xf numFmtId="3" fontId="0" fillId="0" borderId="0" xfId="0" applyNumberFormat="1"/>
    <xf numFmtId="3" fontId="0" fillId="0" borderId="0" xfId="0" applyNumberFormat="1" applyAlignment="1">
      <alignment horizontal="center"/>
    </xf>
    <xf numFmtId="0" fontId="1" fillId="0" borderId="0" xfId="0" applyFont="1" applyAlignment="1">
      <alignment horizontal="right"/>
    </xf>
    <xf numFmtId="3" fontId="1" fillId="0" borderId="0" xfId="0" applyNumberFormat="1" applyFont="1" applyAlignment="1">
      <alignment horizontal="center"/>
    </xf>
    <xf numFmtId="3" fontId="4" fillId="0" borderId="0" xfId="0" applyNumberFormat="1" applyFont="1" applyBorder="1" applyAlignment="1">
      <alignment horizontal="center" vertical="center"/>
    </xf>
    <xf numFmtId="3" fontId="4" fillId="0" borderId="0" xfId="0" applyNumberFormat="1" applyFont="1" applyBorder="1" applyAlignment="1">
      <alignment horizontal="center" vertical="center" wrapText="1"/>
    </xf>
    <xf numFmtId="38" fontId="4" fillId="0" borderId="0" xfId="0" applyNumberFormat="1" applyFont="1" applyBorder="1" applyAlignment="1">
      <alignment horizontal="center" vertical="center"/>
    </xf>
    <xf numFmtId="3" fontId="0" fillId="0" borderId="0" xfId="0" applyNumberFormat="1" applyFont="1" applyBorder="1" applyAlignment="1">
      <alignment horizontal="center" vertical="center"/>
    </xf>
    <xf numFmtId="3" fontId="1" fillId="0" borderId="0" xfId="0" applyNumberFormat="1" applyFont="1" applyBorder="1" applyAlignment="1">
      <alignment horizontal="center"/>
    </xf>
    <xf numFmtId="0" fontId="0" fillId="0" borderId="0" xfId="0" applyFont="1" applyBorder="1"/>
    <xf numFmtId="164" fontId="0" fillId="0" borderId="0" xfId="1" applyNumberFormat="1" applyFont="1" applyAlignment="1"/>
    <xf numFmtId="0" fontId="1" fillId="0" borderId="0" xfId="0" applyFont="1" applyAlignment="1">
      <alignment horizontal="center"/>
    </xf>
    <xf numFmtId="165" fontId="4" fillId="0" borderId="0" xfId="0" applyNumberFormat="1" applyFont="1" applyBorder="1" applyAlignment="1">
      <alignment horizontal="center" vertical="center"/>
    </xf>
    <xf numFmtId="165" fontId="0" fillId="0" borderId="0" xfId="0" applyNumberFormat="1" applyFont="1" applyBorder="1" applyAlignment="1">
      <alignment horizontal="center"/>
    </xf>
    <xf numFmtId="165" fontId="0" fillId="0" borderId="0" xfId="0" applyNumberFormat="1" applyFont="1" applyBorder="1" applyAlignment="1">
      <alignment horizontal="center" vertical="center"/>
    </xf>
    <xf numFmtId="165" fontId="1" fillId="0" borderId="0" xfId="0" applyNumberFormat="1" applyFont="1" applyAlignment="1">
      <alignment horizontal="center"/>
    </xf>
    <xf numFmtId="165" fontId="4" fillId="0" borderId="0" xfId="0" applyNumberFormat="1" applyFont="1" applyBorder="1" applyAlignment="1">
      <alignment horizontal="center" vertical="center" wrapText="1"/>
    </xf>
    <xf numFmtId="165" fontId="3" fillId="0" borderId="0" xfId="0" applyNumberFormat="1" applyFont="1" applyAlignment="1">
      <alignment horizontal="center"/>
    </xf>
    <xf numFmtId="165" fontId="0" fillId="0" borderId="0" xfId="0" applyNumberFormat="1" applyFont="1" applyAlignment="1">
      <alignment horizontal="center"/>
    </xf>
    <xf numFmtId="20" fontId="4" fillId="0" borderId="0" xfId="0" applyNumberFormat="1" applyFont="1" applyBorder="1" applyAlignment="1">
      <alignment horizontal="center" vertical="center"/>
    </xf>
    <xf numFmtId="20" fontId="4" fillId="0" borderId="0" xfId="0" applyNumberFormat="1" applyFont="1" applyBorder="1" applyAlignment="1">
      <alignment horizontal="center" vertical="center" wrapText="1"/>
    </xf>
    <xf numFmtId="20" fontId="0" fillId="0" borderId="0" xfId="0" applyNumberFormat="1" applyFont="1" applyBorder="1" applyAlignment="1">
      <alignment horizontal="center" vertical="center"/>
    </xf>
    <xf numFmtId="20" fontId="0" fillId="0" borderId="0" xfId="0" applyNumberFormat="1" applyFont="1" applyBorder="1" applyAlignment="1">
      <alignment horizontal="center"/>
    </xf>
    <xf numFmtId="3" fontId="2" fillId="0" borderId="0" xfId="0" applyNumberFormat="1" applyFont="1" applyAlignment="1">
      <alignment horizontal="right"/>
    </xf>
    <xf numFmtId="3" fontId="4" fillId="0" borderId="0" xfId="0" applyNumberFormat="1" applyFont="1" applyBorder="1" applyAlignment="1">
      <alignment horizontal="right" vertical="center"/>
    </xf>
    <xf numFmtId="3" fontId="4" fillId="0" borderId="0" xfId="0" applyNumberFormat="1" applyFont="1" applyBorder="1" applyAlignment="1">
      <alignment horizontal="right" vertical="center" wrapText="1"/>
    </xf>
    <xf numFmtId="38" fontId="4" fillId="0" borderId="0" xfId="0" applyNumberFormat="1" applyFont="1" applyBorder="1" applyAlignment="1">
      <alignment horizontal="right" vertical="center"/>
    </xf>
    <xf numFmtId="3" fontId="0" fillId="0" borderId="0" xfId="0" applyNumberFormat="1" applyFont="1" applyBorder="1" applyAlignment="1">
      <alignment horizontal="right" vertical="center"/>
    </xf>
    <xf numFmtId="3" fontId="0" fillId="0" borderId="0" xfId="0" applyNumberFormat="1" applyFont="1" applyBorder="1" applyAlignment="1">
      <alignment horizontal="right"/>
    </xf>
    <xf numFmtId="3" fontId="0" fillId="0" borderId="0" xfId="0" applyNumberFormat="1" applyAlignment="1">
      <alignment horizontal="right"/>
    </xf>
    <xf numFmtId="3" fontId="2" fillId="0" borderId="0" xfId="0" applyNumberFormat="1" applyFont="1" applyBorder="1" applyAlignment="1">
      <alignment horizontal="right"/>
    </xf>
    <xf numFmtId="165" fontId="0" fillId="0" borderId="0" xfId="0" applyNumberFormat="1" applyAlignment="1">
      <alignment horizontal="center"/>
    </xf>
    <xf numFmtId="0" fontId="1" fillId="3" borderId="0" xfId="0" applyFont="1" applyFill="1" applyAlignment="1">
      <alignment horizontal="center" wrapText="1"/>
    </xf>
    <xf numFmtId="0" fontId="0" fillId="3" borderId="0" xfId="0" applyFill="1"/>
    <xf numFmtId="0" fontId="0" fillId="3" borderId="0" xfId="0" applyFill="1" applyAlignment="1">
      <alignment horizontal="center"/>
    </xf>
    <xf numFmtId="0" fontId="0" fillId="3" borderId="0" xfId="0" applyFont="1" applyFill="1" applyBorder="1"/>
    <xf numFmtId="3" fontId="0" fillId="3" borderId="0" xfId="0" applyNumberFormat="1" applyFill="1" applyAlignment="1">
      <alignment horizontal="center"/>
    </xf>
    <xf numFmtId="3" fontId="0" fillId="3" borderId="0" xfId="0" applyNumberFormat="1" applyFill="1"/>
    <xf numFmtId="3" fontId="9" fillId="0" borderId="0" xfId="1" applyNumberFormat="1" applyFont="1" applyAlignment="1">
      <alignment horizontal="right" vertical="center"/>
    </xf>
    <xf numFmtId="0" fontId="0" fillId="0" borderId="0" xfId="0" applyFont="1" applyAlignment="1">
      <alignment horizontal="center" wrapText="1"/>
    </xf>
    <xf numFmtId="0" fontId="0" fillId="3" borderId="0" xfId="0" applyFont="1" applyFill="1"/>
    <xf numFmtId="3" fontId="0" fillId="0" borderId="0" xfId="0" applyNumberFormat="1" applyFont="1" applyBorder="1" applyAlignment="1"/>
    <xf numFmtId="0" fontId="0" fillId="0" borderId="0" xfId="0" applyFont="1"/>
    <xf numFmtId="3" fontId="4" fillId="0" borderId="0" xfId="0" applyNumberFormat="1" applyFont="1" applyBorder="1" applyAlignment="1">
      <alignment horizontal="right"/>
    </xf>
    <xf numFmtId="3" fontId="4" fillId="0" borderId="0" xfId="0" applyNumberFormat="1" applyFont="1" applyBorder="1" applyAlignment="1">
      <alignment horizontal="right" vertical="top" wrapText="1"/>
    </xf>
    <xf numFmtId="3" fontId="4" fillId="0" borderId="0" xfId="0" applyNumberFormat="1" applyFont="1" applyBorder="1" applyAlignment="1"/>
    <xf numFmtId="3" fontId="4" fillId="0" borderId="0" xfId="0" applyNumberFormat="1" applyFont="1" applyBorder="1" applyAlignment="1">
      <alignment vertical="top" wrapText="1"/>
    </xf>
    <xf numFmtId="0" fontId="0" fillId="0" borderId="0" xfId="0" applyFill="1" applyAlignment="1">
      <alignment horizontal="center" wrapText="1"/>
    </xf>
    <xf numFmtId="164" fontId="0" fillId="0" borderId="0" xfId="1" applyNumberFormat="1" applyFont="1" applyAlignment="1">
      <alignment horizontal="right"/>
    </xf>
    <xf numFmtId="3" fontId="9" fillId="0" borderId="0" xfId="1" applyNumberFormat="1" applyFont="1" applyFill="1" applyAlignment="1">
      <alignment horizontal="right" vertical="center"/>
    </xf>
    <xf numFmtId="45" fontId="0" fillId="0" borderId="0" xfId="0" applyNumberFormat="1" applyFont="1" applyBorder="1" applyAlignment="1">
      <alignment horizontal="center" vertical="center"/>
    </xf>
    <xf numFmtId="45" fontId="0" fillId="0" borderId="0" xfId="0" applyNumberFormat="1" applyFont="1" applyBorder="1" applyAlignment="1">
      <alignment horizontal="center"/>
    </xf>
    <xf numFmtId="45" fontId="1" fillId="0" borderId="0" xfId="0" applyNumberFormat="1" applyFont="1" applyAlignment="1">
      <alignment horizontal="center"/>
    </xf>
    <xf numFmtId="45" fontId="0" fillId="0" borderId="0" xfId="0" applyNumberFormat="1" applyAlignment="1">
      <alignment horizontal="center" vertical="center"/>
    </xf>
    <xf numFmtId="45" fontId="0" fillId="0" borderId="0" xfId="0" applyNumberFormat="1" applyAlignment="1">
      <alignment horizontal="center"/>
    </xf>
    <xf numFmtId="45" fontId="4" fillId="0" borderId="0" xfId="0" applyNumberFormat="1" applyFont="1" applyBorder="1" applyAlignment="1">
      <alignment horizontal="center" vertical="center"/>
    </xf>
    <xf numFmtId="3" fontId="9" fillId="0" borderId="0" xfId="0" applyNumberFormat="1" applyFont="1" applyFill="1" applyBorder="1" applyAlignment="1">
      <alignment wrapText="1"/>
    </xf>
    <xf numFmtId="20" fontId="9" fillId="0" borderId="0" xfId="0" applyNumberFormat="1" applyFont="1" applyFill="1" applyBorder="1" applyAlignment="1">
      <alignment horizontal="center" vertical="center" wrapText="1"/>
    </xf>
    <xf numFmtId="20" fontId="9" fillId="0" borderId="0" xfId="0" applyNumberFormat="1" applyFont="1" applyFill="1" applyBorder="1" applyAlignment="1">
      <alignment horizontal="center" wrapText="1"/>
    </xf>
    <xf numFmtId="0" fontId="0" fillId="4" borderId="0" xfId="0" applyFill="1"/>
    <xf numFmtId="0" fontId="0" fillId="0" borderId="0" xfId="0"/>
    <xf numFmtId="0" fontId="1" fillId="0" borderId="0" xfId="0" applyFont="1" applyFill="1" applyAlignment="1">
      <alignment horizontal="center" wrapText="1"/>
    </xf>
    <xf numFmtId="0" fontId="1" fillId="2" borderId="0" xfId="0" applyFont="1" applyFill="1" applyAlignment="1">
      <alignment horizontal="center" wrapText="1"/>
    </xf>
    <xf numFmtId="0" fontId="1" fillId="0" borderId="0" xfId="0" applyFont="1" applyAlignment="1">
      <alignment horizontal="center" wrapText="1"/>
    </xf>
  </cellXfs>
  <cellStyles count="3">
    <cellStyle name="Comma" xfId="1" builtinId="3"/>
    <cellStyle name="Normal" xfId="0" builtinId="0"/>
    <cellStyle name="Normal 2" xfId="2" xr:uid="{E87F6B52-A3E8-427A-8863-51C55FCCE1D9}"/>
  </cellStyles>
  <dxfs count="5">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751F0-8F73-45ED-8157-376A4F562607}">
  <dimension ref="A1:AV46"/>
  <sheetViews>
    <sheetView tabSelected="1" zoomScale="80" zoomScaleNormal="80" workbookViewId="0">
      <pane xSplit="1" ySplit="2" topLeftCell="B3" activePane="bottomRight" state="frozen"/>
      <selection pane="topRight" activeCell="B1" sqref="B1"/>
      <selection pane="bottomLeft" activeCell="A8" sqref="A8"/>
      <selection pane="bottomRight" activeCell="AN9" sqref="AN9"/>
    </sheetView>
  </sheetViews>
  <sheetFormatPr defaultRowHeight="14.5"/>
  <cols>
    <col min="1" max="1" width="11.26953125" style="3" customWidth="1"/>
    <col min="2" max="3" width="10.54296875" customWidth="1"/>
    <col min="4" max="5" width="10.54296875" style="49" customWidth="1"/>
    <col min="6" max="6" width="14.54296875" style="1" customWidth="1"/>
    <col min="7" max="7" width="16.26953125" style="1" customWidth="1"/>
    <col min="8" max="8" width="15.453125" customWidth="1"/>
    <col min="9" max="9" width="10.54296875" customWidth="1"/>
    <col min="10" max="10" width="11" customWidth="1"/>
    <col min="11" max="11" width="11.54296875" customWidth="1"/>
    <col min="12" max="12" width="14.54296875" hidden="1" customWidth="1"/>
    <col min="13" max="13" width="17.36328125" customWidth="1"/>
    <col min="14" max="14" width="14.54296875" customWidth="1"/>
    <col min="15" max="15" width="16.26953125" customWidth="1"/>
    <col min="16" max="16" width="10.54296875" customWidth="1"/>
    <col min="17" max="17" width="11" customWidth="1"/>
    <col min="18" max="18" width="10.54296875" customWidth="1"/>
    <col min="19" max="19" width="14.81640625" customWidth="1"/>
    <col min="20" max="20" width="10.54296875" customWidth="1"/>
    <col min="21" max="21" width="11" customWidth="1"/>
    <col min="22" max="22" width="10.54296875" customWidth="1"/>
    <col min="23" max="23" width="15.54296875" customWidth="1"/>
    <col min="24" max="24" width="10.54296875" customWidth="1"/>
    <col min="25" max="25" width="11" customWidth="1"/>
    <col min="26" max="26" width="10.54296875" customWidth="1"/>
    <col min="27" max="27" width="15.453125" customWidth="1"/>
    <col min="28" max="28" width="10.54296875" customWidth="1"/>
    <col min="29" max="29" width="11" customWidth="1"/>
    <col min="30" max="30" width="10.54296875" customWidth="1"/>
    <col min="31" max="31" width="15.453125" customWidth="1"/>
    <col min="32" max="32" width="10.54296875" customWidth="1"/>
    <col min="33" max="33" width="11" customWidth="1"/>
    <col min="34" max="34" width="10.54296875" customWidth="1"/>
    <col min="35" max="36" width="15.1796875" customWidth="1"/>
    <col min="37" max="37" width="10.54296875" customWidth="1"/>
    <col min="38" max="38" width="11" customWidth="1"/>
    <col min="39" max="39" width="10.54296875" customWidth="1"/>
    <col min="40" max="40" width="15.453125" customWidth="1"/>
    <col min="41" max="41" width="10.54296875" customWidth="1"/>
    <col min="42" max="42" width="11" customWidth="1"/>
    <col min="43" max="43" width="10.54296875" customWidth="1"/>
    <col min="44" max="44" width="15.453125" customWidth="1"/>
    <col min="45" max="45" width="10.54296875" hidden="1" customWidth="1"/>
    <col min="46" max="46" width="11" hidden="1" customWidth="1"/>
    <col min="47" max="47" width="10.54296875" hidden="1" customWidth="1"/>
    <col min="48" max="48" width="15.453125" hidden="1" customWidth="1"/>
  </cols>
  <sheetData>
    <row r="1" spans="1:48" s="5" customFormat="1" ht="14.5" customHeight="1">
      <c r="A1" s="6"/>
      <c r="B1" s="69" t="s">
        <v>0</v>
      </c>
      <c r="C1" s="69"/>
      <c r="D1" s="69"/>
      <c r="E1" s="69"/>
      <c r="F1" s="69"/>
      <c r="G1" s="69"/>
      <c r="H1" s="69"/>
      <c r="I1" s="70" t="s">
        <v>1</v>
      </c>
      <c r="J1" s="70"/>
      <c r="K1" s="70"/>
      <c r="L1" s="70"/>
      <c r="M1" s="70"/>
      <c r="N1" s="70"/>
      <c r="O1" s="70"/>
      <c r="P1" s="69" t="s">
        <v>2</v>
      </c>
      <c r="Q1" s="69"/>
      <c r="R1" s="69"/>
      <c r="S1" s="69"/>
      <c r="T1" s="70" t="s">
        <v>3</v>
      </c>
      <c r="U1" s="70"/>
      <c r="V1" s="70"/>
      <c r="W1" s="70"/>
      <c r="X1" s="69" t="s">
        <v>4</v>
      </c>
      <c r="Y1" s="69"/>
      <c r="Z1" s="69"/>
      <c r="AA1" s="69"/>
      <c r="AB1" s="68" t="s">
        <v>5</v>
      </c>
      <c r="AC1" s="68"/>
      <c r="AD1" s="68"/>
      <c r="AE1" s="68"/>
      <c r="AF1" s="69" t="s">
        <v>6</v>
      </c>
      <c r="AG1" s="69"/>
      <c r="AH1" s="69"/>
      <c r="AI1" s="69"/>
      <c r="AJ1" s="69"/>
      <c r="AK1" s="68" t="s">
        <v>7</v>
      </c>
      <c r="AL1" s="68"/>
      <c r="AM1" s="68"/>
      <c r="AN1" s="68"/>
      <c r="AO1" s="69" t="s">
        <v>8</v>
      </c>
      <c r="AP1" s="69"/>
      <c r="AQ1" s="69"/>
      <c r="AR1" s="69"/>
      <c r="AS1" s="68" t="s">
        <v>9</v>
      </c>
      <c r="AT1" s="68"/>
      <c r="AU1" s="68"/>
      <c r="AV1" s="68"/>
    </row>
    <row r="2" spans="1:48" ht="43.5" customHeight="1">
      <c r="A2" s="18" t="s">
        <v>10</v>
      </c>
      <c r="B2" s="2" t="s">
        <v>11</v>
      </c>
      <c r="C2" s="2" t="s">
        <v>12</v>
      </c>
      <c r="D2" s="46" t="s">
        <v>13</v>
      </c>
      <c r="E2" s="46" t="s">
        <v>14</v>
      </c>
      <c r="F2" s="2" t="s">
        <v>15</v>
      </c>
      <c r="G2" s="2" t="s">
        <v>16</v>
      </c>
      <c r="H2" s="2" t="s">
        <v>17</v>
      </c>
      <c r="I2" s="2" t="s">
        <v>11</v>
      </c>
      <c r="J2" s="2" t="s">
        <v>12</v>
      </c>
      <c r="K2" s="2" t="s">
        <v>18</v>
      </c>
      <c r="L2" s="2" t="s">
        <v>19</v>
      </c>
      <c r="M2" s="2" t="s">
        <v>20</v>
      </c>
      <c r="N2" s="2" t="s">
        <v>21</v>
      </c>
      <c r="O2" s="2" t="s">
        <v>22</v>
      </c>
      <c r="P2" s="2" t="s">
        <v>11</v>
      </c>
      <c r="Q2" s="2" t="s">
        <v>12</v>
      </c>
      <c r="R2" s="2" t="s">
        <v>13</v>
      </c>
      <c r="S2" s="2" t="s">
        <v>23</v>
      </c>
      <c r="T2" s="2" t="s">
        <v>11</v>
      </c>
      <c r="U2" s="2" t="s">
        <v>12</v>
      </c>
      <c r="V2" s="2" t="s">
        <v>13</v>
      </c>
      <c r="W2" s="2" t="s">
        <v>23</v>
      </c>
      <c r="X2" s="2" t="s">
        <v>11</v>
      </c>
      <c r="Y2" s="2" t="s">
        <v>12</v>
      </c>
      <c r="Z2" s="2" t="s">
        <v>13</v>
      </c>
      <c r="AA2" s="2" t="s">
        <v>23</v>
      </c>
      <c r="AB2" s="2" t="s">
        <v>11</v>
      </c>
      <c r="AC2" s="2" t="s">
        <v>12</v>
      </c>
      <c r="AD2" s="2" t="s">
        <v>13</v>
      </c>
      <c r="AE2" s="2" t="s">
        <v>23</v>
      </c>
      <c r="AF2" s="2" t="s">
        <v>11</v>
      </c>
      <c r="AG2" s="2" t="s">
        <v>12</v>
      </c>
      <c r="AH2" s="54" t="s">
        <v>13</v>
      </c>
      <c r="AI2" s="2" t="s">
        <v>21</v>
      </c>
      <c r="AJ2" s="2" t="s">
        <v>24</v>
      </c>
      <c r="AK2" s="2" t="s">
        <v>11</v>
      </c>
      <c r="AL2" s="2" t="s">
        <v>12</v>
      </c>
      <c r="AM2" s="54" t="s">
        <v>13</v>
      </c>
      <c r="AN2" s="2" t="s">
        <v>23</v>
      </c>
      <c r="AO2" s="2" t="s">
        <v>11</v>
      </c>
      <c r="AP2" s="2" t="s">
        <v>12</v>
      </c>
      <c r="AQ2" s="54" t="s">
        <v>13</v>
      </c>
      <c r="AR2" s="2" t="s">
        <v>23</v>
      </c>
      <c r="AS2" s="2" t="s">
        <v>11</v>
      </c>
      <c r="AT2" s="2" t="s">
        <v>12</v>
      </c>
      <c r="AU2" s="54" t="s">
        <v>13</v>
      </c>
      <c r="AV2" s="2" t="s">
        <v>23</v>
      </c>
    </row>
    <row r="3" spans="1:48" s="40" customFormat="1">
      <c r="A3" s="39">
        <v>2020</v>
      </c>
      <c r="D3" s="47"/>
      <c r="E3" s="47"/>
      <c r="F3" s="41"/>
      <c r="G3" s="41"/>
    </row>
    <row r="4" spans="1:48">
      <c r="A4" s="3" t="s">
        <v>25</v>
      </c>
      <c r="B4" s="31">
        <v>58457</v>
      </c>
      <c r="C4" s="19">
        <v>0.30416666666666664</v>
      </c>
      <c r="D4" s="50">
        <v>1283</v>
      </c>
      <c r="E4" s="35">
        <v>3559</v>
      </c>
      <c r="F4" s="37">
        <v>147065</v>
      </c>
      <c r="G4" s="35">
        <v>9379</v>
      </c>
      <c r="H4" s="37">
        <v>9600</v>
      </c>
      <c r="I4" s="37">
        <v>39084</v>
      </c>
      <c r="J4" s="26">
        <v>0.26805555555555555</v>
      </c>
      <c r="K4" s="55">
        <f t="shared" ref="K4:K14" si="0">$K$16/12</f>
        <v>1260</v>
      </c>
      <c r="L4" s="37">
        <v>42402</v>
      </c>
      <c r="M4" s="37">
        <v>1390759</v>
      </c>
      <c r="N4" s="37">
        <f>L4+M4</f>
        <v>1433161</v>
      </c>
      <c r="O4" s="37">
        <f>1910+42219</f>
        <v>44129</v>
      </c>
      <c r="P4" s="37">
        <v>3314</v>
      </c>
      <c r="Q4" s="26">
        <v>0.22361111111111112</v>
      </c>
      <c r="R4" s="37">
        <v>249</v>
      </c>
      <c r="S4" s="1" t="s">
        <v>26</v>
      </c>
      <c r="T4">
        <v>610</v>
      </c>
      <c r="U4" s="26">
        <v>0.37916666666666665</v>
      </c>
      <c r="V4" s="1" t="s">
        <v>26</v>
      </c>
      <c r="W4" s="37">
        <v>99</v>
      </c>
      <c r="X4" s="63">
        <v>5476</v>
      </c>
      <c r="Y4" s="64">
        <v>0.23680555555555557</v>
      </c>
      <c r="Z4" s="1" t="s">
        <v>26</v>
      </c>
      <c r="AA4" s="1" t="s">
        <v>26</v>
      </c>
      <c r="AB4" s="63">
        <v>30584</v>
      </c>
      <c r="AC4" s="65">
        <v>0.32916666666666666</v>
      </c>
      <c r="AD4" s="1" t="s">
        <v>26</v>
      </c>
      <c r="AE4" s="1" t="s">
        <v>26</v>
      </c>
      <c r="AF4" s="66" t="s">
        <v>39</v>
      </c>
      <c r="AG4" s="66" t="s">
        <v>39</v>
      </c>
      <c r="AH4" s="1" t="s">
        <v>26</v>
      </c>
      <c r="AI4" s="7">
        <v>4075</v>
      </c>
      <c r="AJ4" s="7">
        <v>1108</v>
      </c>
      <c r="AK4" s="66" t="s">
        <v>39</v>
      </c>
      <c r="AL4" s="66" t="s">
        <v>39</v>
      </c>
      <c r="AM4" s="1" t="s">
        <v>26</v>
      </c>
      <c r="AN4" s="1" t="s">
        <v>26</v>
      </c>
      <c r="AO4" s="66" t="s">
        <v>39</v>
      </c>
      <c r="AP4" s="66" t="s">
        <v>39</v>
      </c>
      <c r="AQ4" s="1" t="s">
        <v>26</v>
      </c>
      <c r="AR4" s="1" t="s">
        <v>26</v>
      </c>
      <c r="AT4" s="11"/>
      <c r="AV4" s="1"/>
    </row>
    <row r="5" spans="1:48">
      <c r="A5" s="4" t="s">
        <v>27</v>
      </c>
      <c r="B5" s="32">
        <v>48230</v>
      </c>
      <c r="C5" s="23">
        <v>0.28611111111111115</v>
      </c>
      <c r="D5" s="50">
        <v>1189</v>
      </c>
      <c r="E5" s="35">
        <v>3177</v>
      </c>
      <c r="F5" s="37">
        <v>133212</v>
      </c>
      <c r="G5" s="35">
        <v>6443</v>
      </c>
      <c r="H5" s="37">
        <v>8099</v>
      </c>
      <c r="I5" s="37">
        <v>34568</v>
      </c>
      <c r="J5" s="27">
        <v>0.28043981481481478</v>
      </c>
      <c r="K5" s="55">
        <f t="shared" si="0"/>
        <v>1260</v>
      </c>
      <c r="L5" s="37">
        <v>24305</v>
      </c>
      <c r="M5" s="37">
        <v>477739</v>
      </c>
      <c r="N5" s="37">
        <f t="shared" ref="N5:N7" si="1">L5+M5</f>
        <v>502044</v>
      </c>
      <c r="O5" s="37">
        <f>2061+40770</f>
        <v>42831</v>
      </c>
      <c r="P5" s="37">
        <v>3086</v>
      </c>
      <c r="Q5" s="27">
        <v>0.22037037037037036</v>
      </c>
      <c r="R5" s="37">
        <v>275</v>
      </c>
      <c r="S5" s="1" t="s">
        <v>26</v>
      </c>
      <c r="T5">
        <v>631</v>
      </c>
      <c r="U5" s="26">
        <v>0.29722222222222222</v>
      </c>
      <c r="V5" s="1" t="s">
        <v>26</v>
      </c>
      <c r="W5" s="37">
        <v>153</v>
      </c>
      <c r="X5" s="63">
        <v>4943</v>
      </c>
      <c r="Y5" s="64">
        <v>0.24513888888888888</v>
      </c>
      <c r="Z5" s="1" t="s">
        <v>26</v>
      </c>
      <c r="AA5" s="1" t="s">
        <v>26</v>
      </c>
      <c r="AB5" s="63">
        <v>28735</v>
      </c>
      <c r="AC5" s="65">
        <v>0.30972222222222223</v>
      </c>
      <c r="AD5" s="1" t="s">
        <v>26</v>
      </c>
      <c r="AE5" s="1" t="s">
        <v>26</v>
      </c>
      <c r="AF5" s="66" t="s">
        <v>39</v>
      </c>
      <c r="AG5" s="66" t="s">
        <v>39</v>
      </c>
      <c r="AH5" s="1" t="s">
        <v>26</v>
      </c>
      <c r="AI5" s="7">
        <v>3524</v>
      </c>
      <c r="AJ5" s="7">
        <v>892</v>
      </c>
      <c r="AK5" s="66" t="s">
        <v>39</v>
      </c>
      <c r="AL5" s="66" t="s">
        <v>39</v>
      </c>
      <c r="AM5" s="1" t="s">
        <v>26</v>
      </c>
      <c r="AN5" s="1" t="s">
        <v>26</v>
      </c>
      <c r="AO5" s="66" t="s">
        <v>39</v>
      </c>
      <c r="AP5" s="66" t="s">
        <v>39</v>
      </c>
      <c r="AQ5" s="1" t="s">
        <v>26</v>
      </c>
      <c r="AR5" s="1" t="s">
        <v>26</v>
      </c>
      <c r="AT5" s="12"/>
      <c r="AV5" s="1"/>
    </row>
    <row r="6" spans="1:48">
      <c r="A6" s="4" t="s">
        <v>28</v>
      </c>
      <c r="B6" s="32">
        <v>39723</v>
      </c>
      <c r="C6" s="19">
        <v>0.31111111111111112</v>
      </c>
      <c r="D6" s="51">
        <v>1117</v>
      </c>
      <c r="E6" s="35">
        <v>3641</v>
      </c>
      <c r="F6" s="37">
        <v>130981</v>
      </c>
      <c r="G6" s="35">
        <v>11940</v>
      </c>
      <c r="H6" s="37">
        <v>8519</v>
      </c>
      <c r="I6" s="37">
        <v>33049</v>
      </c>
      <c r="J6" s="26">
        <v>0.26863425925925921</v>
      </c>
      <c r="K6" s="55">
        <f t="shared" si="0"/>
        <v>1260</v>
      </c>
      <c r="L6" s="37">
        <v>23155</v>
      </c>
      <c r="M6" s="37">
        <v>346479</v>
      </c>
      <c r="N6" s="37">
        <f t="shared" si="1"/>
        <v>369634</v>
      </c>
      <c r="O6" s="37">
        <f>1640+56238</f>
        <v>57878</v>
      </c>
      <c r="P6" s="37">
        <v>3495</v>
      </c>
      <c r="Q6" s="26">
        <v>0.1988425925925926</v>
      </c>
      <c r="R6" s="37">
        <v>381</v>
      </c>
      <c r="S6" s="1" t="s">
        <v>26</v>
      </c>
      <c r="T6">
        <v>570</v>
      </c>
      <c r="U6" s="26">
        <v>0.29375000000000001</v>
      </c>
      <c r="V6" s="1" t="s">
        <v>26</v>
      </c>
      <c r="W6" s="37">
        <v>91</v>
      </c>
      <c r="X6" s="63">
        <v>5388</v>
      </c>
      <c r="Y6" s="64">
        <v>0.25625000000000003</v>
      </c>
      <c r="Z6" s="1" t="s">
        <v>26</v>
      </c>
      <c r="AA6" s="1" t="s">
        <v>26</v>
      </c>
      <c r="AB6" s="63">
        <v>22866</v>
      </c>
      <c r="AC6" s="65">
        <v>0.28958333333333336</v>
      </c>
      <c r="AD6" s="1" t="s">
        <v>26</v>
      </c>
      <c r="AE6" s="1" t="s">
        <v>26</v>
      </c>
      <c r="AF6" s="66" t="s">
        <v>39</v>
      </c>
      <c r="AG6" s="66" t="s">
        <v>39</v>
      </c>
      <c r="AH6" s="1" t="s">
        <v>26</v>
      </c>
      <c r="AI6" s="7">
        <v>3641</v>
      </c>
      <c r="AJ6" s="7">
        <v>920</v>
      </c>
      <c r="AK6" s="66" t="s">
        <v>39</v>
      </c>
      <c r="AL6" s="66" t="s">
        <v>39</v>
      </c>
      <c r="AM6" s="1" t="s">
        <v>26</v>
      </c>
      <c r="AN6" s="1" t="s">
        <v>26</v>
      </c>
      <c r="AO6">
        <v>904</v>
      </c>
      <c r="AP6" s="62">
        <v>2.5115740740740741E-3</v>
      </c>
      <c r="AQ6" s="1" t="s">
        <v>26</v>
      </c>
      <c r="AR6" s="1" t="s">
        <v>26</v>
      </c>
      <c r="AT6" s="13"/>
      <c r="AV6" s="1"/>
    </row>
    <row r="7" spans="1:48">
      <c r="A7" s="4" t="s">
        <v>29</v>
      </c>
      <c r="B7" s="34">
        <v>28649</v>
      </c>
      <c r="C7" s="21">
        <v>0.33888888888888885</v>
      </c>
      <c r="D7" s="35">
        <v>569</v>
      </c>
      <c r="E7" s="35">
        <v>8254</v>
      </c>
      <c r="F7" s="37">
        <v>171808</v>
      </c>
      <c r="G7" s="35">
        <v>9587</v>
      </c>
      <c r="H7" s="37">
        <v>9522</v>
      </c>
      <c r="I7" s="37">
        <v>30234</v>
      </c>
      <c r="J7" s="28">
        <v>0.28993055555555552</v>
      </c>
      <c r="K7" s="55">
        <f t="shared" si="0"/>
        <v>1260</v>
      </c>
      <c r="L7" s="37">
        <v>27214</v>
      </c>
      <c r="M7" s="37">
        <v>188661</v>
      </c>
      <c r="N7" s="37">
        <f t="shared" si="1"/>
        <v>215875</v>
      </c>
      <c r="O7" s="37">
        <f>1254+32737</f>
        <v>33991</v>
      </c>
      <c r="P7" s="37">
        <v>3000</v>
      </c>
      <c r="Q7" s="28">
        <v>0.20555555555555557</v>
      </c>
      <c r="R7" s="37">
        <v>433</v>
      </c>
      <c r="S7" s="1" t="s">
        <v>26</v>
      </c>
      <c r="T7">
        <v>551</v>
      </c>
      <c r="U7" s="26">
        <v>0.3298611111111111</v>
      </c>
      <c r="V7" s="1" t="s">
        <v>26</v>
      </c>
      <c r="W7" s="37">
        <v>98</v>
      </c>
      <c r="X7" s="63">
        <v>3700</v>
      </c>
      <c r="Y7" s="64">
        <v>0.31180555555555556</v>
      </c>
      <c r="Z7" s="1" t="s">
        <v>26</v>
      </c>
      <c r="AA7" s="1" t="s">
        <v>26</v>
      </c>
      <c r="AB7" s="63">
        <v>15999</v>
      </c>
      <c r="AC7" s="65">
        <v>0.28541666666666665</v>
      </c>
      <c r="AD7" s="1" t="s">
        <v>26</v>
      </c>
      <c r="AE7" s="1" t="s">
        <v>26</v>
      </c>
      <c r="AF7">
        <v>5531</v>
      </c>
      <c r="AG7" s="57">
        <v>3.0555555555555601E-3</v>
      </c>
      <c r="AH7" s="1" t="s">
        <v>26</v>
      </c>
      <c r="AI7" s="7">
        <v>2594</v>
      </c>
      <c r="AJ7" s="7">
        <v>595</v>
      </c>
      <c r="AK7">
        <v>3947</v>
      </c>
      <c r="AL7" s="60">
        <v>3.1018518518518522E-3</v>
      </c>
      <c r="AM7" s="1" t="s">
        <v>26</v>
      </c>
      <c r="AN7" s="1" t="s">
        <v>26</v>
      </c>
      <c r="AO7">
        <v>974</v>
      </c>
      <c r="AP7" s="57">
        <v>3.8425925925925923E-3</v>
      </c>
      <c r="AQ7" s="1" t="s">
        <v>26</v>
      </c>
      <c r="AR7" s="1" t="s">
        <v>26</v>
      </c>
      <c r="AT7" s="14"/>
      <c r="AV7" s="1"/>
    </row>
    <row r="8" spans="1:48">
      <c r="A8" s="4" t="s">
        <v>30</v>
      </c>
      <c r="B8" s="34">
        <v>31699</v>
      </c>
      <c r="C8" s="21">
        <v>0.34027777777777773</v>
      </c>
      <c r="D8" s="35">
        <v>954</v>
      </c>
      <c r="E8" s="35">
        <v>7397</v>
      </c>
      <c r="F8" s="37">
        <v>146441</v>
      </c>
      <c r="G8" s="35">
        <v>9048</v>
      </c>
      <c r="H8" s="35">
        <v>10129</v>
      </c>
      <c r="I8" s="37">
        <v>28758</v>
      </c>
      <c r="J8" s="29">
        <v>0.29780092592592594</v>
      </c>
      <c r="K8" s="55">
        <f t="shared" si="0"/>
        <v>1260</v>
      </c>
      <c r="L8" s="3"/>
      <c r="M8" s="3"/>
      <c r="N8" s="37">
        <v>67133</v>
      </c>
      <c r="O8" s="7">
        <v>24757</v>
      </c>
      <c r="P8" s="37">
        <v>2421</v>
      </c>
      <c r="Q8" s="28">
        <v>0.18449074074074071</v>
      </c>
      <c r="R8" s="37">
        <v>258</v>
      </c>
      <c r="S8" s="1" t="s">
        <v>26</v>
      </c>
      <c r="T8">
        <v>487</v>
      </c>
      <c r="U8" s="26">
        <v>0.33888888888888885</v>
      </c>
      <c r="V8" s="1" t="s">
        <v>26</v>
      </c>
      <c r="W8" s="37">
        <v>101</v>
      </c>
      <c r="X8" s="63">
        <v>3206</v>
      </c>
      <c r="Y8" s="64">
        <v>0.26319444444444445</v>
      </c>
      <c r="Z8" s="1" t="s">
        <v>26</v>
      </c>
      <c r="AA8" s="1" t="s">
        <v>26</v>
      </c>
      <c r="AB8" s="63">
        <v>22546</v>
      </c>
      <c r="AC8" s="65">
        <v>0.28819444444444448</v>
      </c>
      <c r="AD8" s="1" t="s">
        <v>26</v>
      </c>
      <c r="AE8" s="1" t="s">
        <v>26</v>
      </c>
      <c r="AF8">
        <v>7228</v>
      </c>
      <c r="AG8" s="58">
        <v>3.0092592592592588E-3</v>
      </c>
      <c r="AH8" s="1" t="s">
        <v>26</v>
      </c>
      <c r="AI8" s="7">
        <v>2571</v>
      </c>
      <c r="AJ8" s="7">
        <v>615</v>
      </c>
      <c r="AK8">
        <v>4966</v>
      </c>
      <c r="AL8" s="61">
        <v>2.5000000000000001E-3</v>
      </c>
      <c r="AM8" s="1" t="s">
        <v>26</v>
      </c>
      <c r="AN8" s="1" t="s">
        <v>26</v>
      </c>
      <c r="AO8">
        <v>545</v>
      </c>
      <c r="AP8" s="58">
        <v>3.6689814814814814E-3</v>
      </c>
      <c r="AQ8" s="1" t="s">
        <v>26</v>
      </c>
      <c r="AR8" s="1" t="s">
        <v>26</v>
      </c>
      <c r="AT8" s="16"/>
      <c r="AV8" s="1"/>
    </row>
    <row r="9" spans="1:48">
      <c r="A9" s="4" t="s">
        <v>31</v>
      </c>
      <c r="B9" s="34">
        <v>38137</v>
      </c>
      <c r="C9" s="21">
        <v>0.36527777777777781</v>
      </c>
      <c r="D9" s="35">
        <v>1084</v>
      </c>
      <c r="E9" s="35">
        <v>4974</v>
      </c>
      <c r="F9" s="37">
        <v>120840</v>
      </c>
      <c r="G9" s="35">
        <v>8019</v>
      </c>
      <c r="H9" s="35">
        <v>6103</v>
      </c>
      <c r="I9" s="37">
        <v>33099</v>
      </c>
      <c r="J9" s="29">
        <v>0.27083333333333331</v>
      </c>
      <c r="K9" s="55">
        <f t="shared" si="0"/>
        <v>1260</v>
      </c>
      <c r="L9" s="3"/>
      <c r="M9" s="3"/>
      <c r="N9" s="37">
        <v>334377</v>
      </c>
      <c r="O9" s="7">
        <v>25941</v>
      </c>
      <c r="P9" s="37">
        <v>2545</v>
      </c>
      <c r="Q9" s="28">
        <v>0.16574074074074074</v>
      </c>
      <c r="R9" s="37">
        <v>470</v>
      </c>
      <c r="S9" s="1" t="s">
        <v>26</v>
      </c>
      <c r="T9">
        <v>598</v>
      </c>
      <c r="U9" s="26">
        <v>0.28333333333333333</v>
      </c>
      <c r="V9" s="1" t="s">
        <v>26</v>
      </c>
      <c r="W9" s="37">
        <v>133</v>
      </c>
      <c r="X9" s="63">
        <v>3343</v>
      </c>
      <c r="Y9" s="64">
        <v>0.24861111111111112</v>
      </c>
      <c r="Z9" s="1" t="s">
        <v>26</v>
      </c>
      <c r="AA9" s="1" t="s">
        <v>26</v>
      </c>
      <c r="AB9" s="63">
        <v>29025</v>
      </c>
      <c r="AC9" s="65">
        <v>0.31111111111111112</v>
      </c>
      <c r="AD9" s="1" t="s">
        <v>26</v>
      </c>
      <c r="AE9" s="1" t="s">
        <v>26</v>
      </c>
      <c r="AF9">
        <v>9356</v>
      </c>
      <c r="AG9" s="58">
        <v>2.9629629629629628E-3</v>
      </c>
      <c r="AH9" s="1" t="s">
        <v>26</v>
      </c>
      <c r="AI9" s="7">
        <v>3112</v>
      </c>
      <c r="AJ9" s="7">
        <v>829</v>
      </c>
      <c r="AK9">
        <v>6364</v>
      </c>
      <c r="AL9" s="61">
        <v>2.3148148148148151E-3</v>
      </c>
      <c r="AM9" s="1" t="s">
        <v>26</v>
      </c>
      <c r="AN9" s="1" t="s">
        <v>26</v>
      </c>
      <c r="AO9">
        <v>507</v>
      </c>
      <c r="AP9" s="58">
        <v>3.3101851851851851E-3</v>
      </c>
      <c r="AQ9" s="1" t="s">
        <v>26</v>
      </c>
      <c r="AR9" s="1" t="s">
        <v>26</v>
      </c>
      <c r="AT9" s="16"/>
      <c r="AV9" s="1"/>
    </row>
    <row r="10" spans="1:48">
      <c r="A10" s="4" t="s">
        <v>32</v>
      </c>
      <c r="B10" s="34">
        <v>35867</v>
      </c>
      <c r="C10" s="21">
        <v>0.34236111111111112</v>
      </c>
      <c r="D10" s="35">
        <v>1382</v>
      </c>
      <c r="E10" s="35">
        <v>6983</v>
      </c>
      <c r="F10" s="37">
        <v>126848</v>
      </c>
      <c r="G10" s="35">
        <v>7790</v>
      </c>
      <c r="H10" s="35">
        <v>6646</v>
      </c>
      <c r="I10" s="37">
        <v>31447</v>
      </c>
      <c r="J10" s="29">
        <v>0.25578703703703703</v>
      </c>
      <c r="K10" s="55">
        <f t="shared" si="0"/>
        <v>1260</v>
      </c>
      <c r="L10" s="3"/>
      <c r="M10" s="3"/>
      <c r="N10" s="37">
        <v>375144</v>
      </c>
      <c r="O10" s="7">
        <v>39955</v>
      </c>
      <c r="P10" s="37">
        <v>2399</v>
      </c>
      <c r="Q10" s="28">
        <v>0.17407407407407408</v>
      </c>
      <c r="R10" s="37">
        <v>287</v>
      </c>
      <c r="S10" s="1" t="s">
        <v>26</v>
      </c>
      <c r="T10">
        <v>686</v>
      </c>
      <c r="U10" s="26">
        <v>0.5</v>
      </c>
      <c r="V10" s="1" t="s">
        <v>26</v>
      </c>
      <c r="W10" s="37">
        <v>110</v>
      </c>
      <c r="X10" s="63">
        <v>2980</v>
      </c>
      <c r="Y10" s="64">
        <v>0.23819444444444446</v>
      </c>
      <c r="Z10" s="1" t="s">
        <v>26</v>
      </c>
      <c r="AA10" s="1" t="s">
        <v>26</v>
      </c>
      <c r="AB10" s="63">
        <v>26154</v>
      </c>
      <c r="AC10" s="65">
        <v>0.28333333333333333</v>
      </c>
      <c r="AD10" s="1" t="s">
        <v>26</v>
      </c>
      <c r="AE10" s="1" t="s">
        <v>26</v>
      </c>
      <c r="AF10">
        <v>9154</v>
      </c>
      <c r="AG10" s="58">
        <v>2.8356481481481479E-3</v>
      </c>
      <c r="AH10" s="1" t="s">
        <v>26</v>
      </c>
      <c r="AI10" s="7">
        <v>3231</v>
      </c>
      <c r="AJ10">
        <v>930</v>
      </c>
      <c r="AK10">
        <v>5605</v>
      </c>
      <c r="AL10" s="61">
        <v>2.615740740740741E-3</v>
      </c>
      <c r="AM10" s="1" t="s">
        <v>26</v>
      </c>
      <c r="AN10" s="1" t="s">
        <v>26</v>
      </c>
      <c r="AO10">
        <v>607</v>
      </c>
      <c r="AP10" s="58">
        <v>3.3333333333333335E-3</v>
      </c>
      <c r="AQ10" s="1" t="s">
        <v>26</v>
      </c>
      <c r="AR10" s="1" t="s">
        <v>26</v>
      </c>
      <c r="AT10" s="16"/>
      <c r="AV10" s="1"/>
    </row>
    <row r="11" spans="1:48">
      <c r="A11" s="4" t="s">
        <v>33</v>
      </c>
      <c r="B11" s="34">
        <v>36949</v>
      </c>
      <c r="C11" s="21">
        <v>0.35972222222222222</v>
      </c>
      <c r="D11" s="35">
        <v>1123</v>
      </c>
      <c r="E11" s="35">
        <v>5821</v>
      </c>
      <c r="F11" s="37">
        <v>223816</v>
      </c>
      <c r="G11" s="35">
        <v>7715</v>
      </c>
      <c r="H11" s="35">
        <v>10553</v>
      </c>
      <c r="I11" s="37">
        <v>31088</v>
      </c>
      <c r="J11" s="29">
        <v>0.25393518518518521</v>
      </c>
      <c r="K11" s="55">
        <f t="shared" si="0"/>
        <v>1260</v>
      </c>
      <c r="L11" s="3"/>
      <c r="M11" s="3"/>
      <c r="N11" s="37">
        <v>397502</v>
      </c>
      <c r="O11" s="7">
        <v>52899</v>
      </c>
      <c r="P11" s="37">
        <v>2316</v>
      </c>
      <c r="Q11" s="28">
        <v>0.22662037037037033</v>
      </c>
      <c r="R11" s="37">
        <v>273</v>
      </c>
      <c r="S11" s="1" t="s">
        <v>26</v>
      </c>
      <c r="T11">
        <v>564</v>
      </c>
      <c r="U11" s="26">
        <v>0.3298611111111111</v>
      </c>
      <c r="V11" s="1" t="s">
        <v>26</v>
      </c>
      <c r="W11" s="37">
        <v>81</v>
      </c>
      <c r="X11" s="63">
        <v>2708</v>
      </c>
      <c r="Y11" s="64">
        <v>0.24583333333333335</v>
      </c>
      <c r="Z11" s="1" t="s">
        <v>26</v>
      </c>
      <c r="AA11" s="1" t="s">
        <v>26</v>
      </c>
      <c r="AB11" s="63">
        <v>24293</v>
      </c>
      <c r="AC11" s="65">
        <v>0.2722222222222222</v>
      </c>
      <c r="AD11" s="1" t="s">
        <v>26</v>
      </c>
      <c r="AE11" s="1" t="s">
        <v>26</v>
      </c>
      <c r="AF11">
        <v>9201</v>
      </c>
      <c r="AG11" s="58">
        <v>3.0439814814814821E-3</v>
      </c>
      <c r="AH11" s="1" t="s">
        <v>26</v>
      </c>
      <c r="AI11" s="7">
        <v>3340</v>
      </c>
      <c r="AJ11">
        <v>892</v>
      </c>
      <c r="AK11">
        <v>4278</v>
      </c>
      <c r="AL11" s="61">
        <v>3.1944444444444442E-3</v>
      </c>
      <c r="AM11" s="1" t="s">
        <v>26</v>
      </c>
      <c r="AN11" s="1" t="s">
        <v>26</v>
      </c>
      <c r="AO11">
        <v>480</v>
      </c>
      <c r="AP11" s="58">
        <v>3.6689814814814814E-3</v>
      </c>
      <c r="AQ11" s="1" t="s">
        <v>26</v>
      </c>
      <c r="AR11" s="1" t="s">
        <v>26</v>
      </c>
      <c r="AT11" s="16"/>
      <c r="AV11" s="1"/>
    </row>
    <row r="12" spans="1:48">
      <c r="A12" s="4" t="s">
        <v>34</v>
      </c>
      <c r="B12" s="34">
        <v>37084</v>
      </c>
      <c r="C12" s="21">
        <v>0.3659722222222222</v>
      </c>
      <c r="D12" s="35">
        <v>1432</v>
      </c>
      <c r="E12" s="35">
        <v>27396</v>
      </c>
      <c r="F12" s="37">
        <v>1023187</v>
      </c>
      <c r="G12" s="35">
        <v>39344</v>
      </c>
      <c r="H12" s="35">
        <v>186486</v>
      </c>
      <c r="I12" s="37">
        <v>35063</v>
      </c>
      <c r="J12" s="29">
        <v>0.25613425925925926</v>
      </c>
      <c r="K12" s="55">
        <f t="shared" si="0"/>
        <v>1260</v>
      </c>
      <c r="L12" s="3"/>
      <c r="M12" s="3"/>
      <c r="N12" s="37">
        <v>222217</v>
      </c>
      <c r="O12" s="7">
        <v>31831</v>
      </c>
      <c r="P12" s="37">
        <v>2355</v>
      </c>
      <c r="Q12" s="28">
        <v>0.19143518518518521</v>
      </c>
      <c r="R12" s="37">
        <v>230</v>
      </c>
      <c r="S12" s="1" t="s">
        <v>26</v>
      </c>
      <c r="T12">
        <v>602</v>
      </c>
      <c r="U12" s="26">
        <v>0.28472222222222221</v>
      </c>
      <c r="V12" s="1" t="s">
        <v>26</v>
      </c>
      <c r="W12" s="37">
        <v>70</v>
      </c>
      <c r="X12" s="63">
        <v>2832</v>
      </c>
      <c r="Y12" s="64">
        <v>0.25694444444444448</v>
      </c>
      <c r="Z12" s="1" t="s">
        <v>26</v>
      </c>
      <c r="AA12" s="1" t="s">
        <v>26</v>
      </c>
      <c r="AB12" s="63">
        <v>28216</v>
      </c>
      <c r="AC12" s="65">
        <v>0.27083333333333331</v>
      </c>
      <c r="AD12" s="1" t="s">
        <v>26</v>
      </c>
      <c r="AE12" s="1" t="s">
        <v>26</v>
      </c>
      <c r="AF12">
        <v>9613</v>
      </c>
      <c r="AG12" s="58">
        <v>3.2870370370370367E-3</v>
      </c>
      <c r="AH12" s="1" t="s">
        <v>26</v>
      </c>
      <c r="AI12" s="7">
        <v>3340</v>
      </c>
      <c r="AJ12">
        <v>950</v>
      </c>
      <c r="AK12">
        <v>4337</v>
      </c>
      <c r="AL12" s="61">
        <v>3.1828703703703702E-3</v>
      </c>
      <c r="AM12" s="1" t="s">
        <v>26</v>
      </c>
      <c r="AN12" s="1" t="s">
        <v>26</v>
      </c>
      <c r="AO12">
        <v>512</v>
      </c>
      <c r="AP12" s="58">
        <v>3.4490740740740745E-3</v>
      </c>
      <c r="AQ12" s="1" t="s">
        <v>26</v>
      </c>
      <c r="AR12" s="1" t="s">
        <v>26</v>
      </c>
      <c r="AT12" s="16"/>
      <c r="AV12" s="1"/>
    </row>
    <row r="13" spans="1:48">
      <c r="A13" s="4" t="s">
        <v>35</v>
      </c>
      <c r="B13" s="34">
        <v>50879</v>
      </c>
      <c r="C13" s="21">
        <v>0.37847222222222227</v>
      </c>
      <c r="D13" s="35">
        <v>1781</v>
      </c>
      <c r="E13" s="35">
        <v>43546</v>
      </c>
      <c r="F13" s="37">
        <v>947478</v>
      </c>
      <c r="G13" s="35">
        <v>69967</v>
      </c>
      <c r="H13" s="35">
        <v>60685</v>
      </c>
      <c r="I13" s="37">
        <v>39999</v>
      </c>
      <c r="J13" s="29">
        <v>0.2678240740740741</v>
      </c>
      <c r="K13" s="55">
        <f t="shared" si="0"/>
        <v>1260</v>
      </c>
      <c r="L13" s="3"/>
      <c r="M13" s="3"/>
      <c r="N13" s="37">
        <v>74334</v>
      </c>
      <c r="O13" s="7">
        <v>32241</v>
      </c>
      <c r="P13" s="37">
        <v>2375</v>
      </c>
      <c r="Q13" s="28">
        <v>0.21851851851851856</v>
      </c>
      <c r="R13" s="37">
        <v>256</v>
      </c>
      <c r="S13" s="1" t="s">
        <v>26</v>
      </c>
      <c r="T13">
        <v>655</v>
      </c>
      <c r="U13" s="26">
        <v>0.25416666666666665</v>
      </c>
      <c r="V13" s="1" t="s">
        <v>26</v>
      </c>
      <c r="W13" s="37">
        <v>60</v>
      </c>
      <c r="X13" s="63">
        <v>2897</v>
      </c>
      <c r="Y13" s="64">
        <v>0.22638888888888889</v>
      </c>
      <c r="Z13" s="1" t="s">
        <v>26</v>
      </c>
      <c r="AA13" s="1" t="s">
        <v>26</v>
      </c>
      <c r="AB13" s="63">
        <v>28969</v>
      </c>
      <c r="AC13" s="65">
        <v>0.27361111111111108</v>
      </c>
      <c r="AD13" s="1" t="s">
        <v>26</v>
      </c>
      <c r="AE13" s="1" t="s">
        <v>26</v>
      </c>
      <c r="AF13">
        <v>10083</v>
      </c>
      <c r="AG13" s="58">
        <v>3.3217592592592591E-3</v>
      </c>
      <c r="AH13" s="1" t="s">
        <v>26</v>
      </c>
      <c r="AI13" s="7">
        <v>3273</v>
      </c>
      <c r="AJ13">
        <v>821</v>
      </c>
      <c r="AK13">
        <v>4245</v>
      </c>
      <c r="AL13" s="61">
        <v>2.9861111111111113E-3</v>
      </c>
      <c r="AM13" s="1" t="s">
        <v>26</v>
      </c>
      <c r="AN13" s="1" t="s">
        <v>26</v>
      </c>
      <c r="AO13">
        <v>580</v>
      </c>
      <c r="AP13" s="58">
        <v>3.2060185185185191E-3</v>
      </c>
      <c r="AQ13" s="1" t="s">
        <v>26</v>
      </c>
      <c r="AR13" s="1" t="s">
        <v>26</v>
      </c>
      <c r="AT13" s="16"/>
      <c r="AV13" s="1"/>
    </row>
    <row r="14" spans="1:48">
      <c r="A14" s="4" t="s">
        <v>36</v>
      </c>
      <c r="B14" s="34">
        <v>39956</v>
      </c>
      <c r="C14" s="21">
        <v>0.38194444444444442</v>
      </c>
      <c r="D14" s="35">
        <v>1233</v>
      </c>
      <c r="E14" s="35">
        <v>19200</v>
      </c>
      <c r="F14" s="37">
        <v>747514</v>
      </c>
      <c r="G14" s="35">
        <v>62970</v>
      </c>
      <c r="H14" s="35">
        <v>13609</v>
      </c>
      <c r="I14" s="37">
        <v>30602</v>
      </c>
      <c r="J14" s="29">
        <v>0.27175925925925926</v>
      </c>
      <c r="K14" s="55">
        <f t="shared" si="0"/>
        <v>1260</v>
      </c>
      <c r="L14" s="3"/>
      <c r="M14" s="3"/>
      <c r="N14" s="37">
        <v>354140</v>
      </c>
      <c r="O14" s="7">
        <v>26326</v>
      </c>
      <c r="P14" s="37">
        <v>1927</v>
      </c>
      <c r="Q14" s="28">
        <v>0.20162037037037037</v>
      </c>
      <c r="R14" s="37">
        <v>231</v>
      </c>
      <c r="S14" s="1" t="s">
        <v>26</v>
      </c>
      <c r="T14">
        <v>614</v>
      </c>
      <c r="U14" s="26">
        <v>0.30138888888888887</v>
      </c>
      <c r="V14" s="1" t="s">
        <v>26</v>
      </c>
      <c r="W14" s="37">
        <v>16</v>
      </c>
      <c r="X14" s="63">
        <v>2456</v>
      </c>
      <c r="Y14" s="64">
        <v>0.23611111111111113</v>
      </c>
      <c r="Z14" s="1" t="s">
        <v>26</v>
      </c>
      <c r="AA14" s="1" t="s">
        <v>26</v>
      </c>
      <c r="AB14" s="63">
        <v>20484</v>
      </c>
      <c r="AC14" s="65">
        <v>0.27361111111111108</v>
      </c>
      <c r="AD14" s="1" t="s">
        <v>26</v>
      </c>
      <c r="AE14" s="1" t="s">
        <v>26</v>
      </c>
      <c r="AF14">
        <v>9215</v>
      </c>
      <c r="AG14" s="58">
        <v>3.37962962962963E-3</v>
      </c>
      <c r="AH14" s="1" t="s">
        <v>26</v>
      </c>
      <c r="AI14" s="7">
        <v>3181</v>
      </c>
      <c r="AJ14">
        <v>857</v>
      </c>
      <c r="AK14">
        <v>3522</v>
      </c>
      <c r="AL14" s="61">
        <v>2.9398148148148148E-3</v>
      </c>
      <c r="AM14" s="1" t="s">
        <v>26</v>
      </c>
      <c r="AN14" s="1" t="s">
        <v>26</v>
      </c>
      <c r="AO14">
        <v>464</v>
      </c>
      <c r="AP14" s="58">
        <v>3.483796296296296E-3</v>
      </c>
      <c r="AQ14" s="1" t="s">
        <v>26</v>
      </c>
      <c r="AR14" s="1" t="s">
        <v>26</v>
      </c>
      <c r="AT14" s="16"/>
      <c r="AV14" s="1"/>
    </row>
    <row r="15" spans="1:48">
      <c r="A15" s="3" t="s">
        <v>37</v>
      </c>
      <c r="B15" s="34">
        <v>40509</v>
      </c>
      <c r="C15" s="21">
        <v>0.38472222222222219</v>
      </c>
      <c r="D15" s="35">
        <v>1322</v>
      </c>
      <c r="E15" s="35">
        <v>17979</v>
      </c>
      <c r="F15" s="37">
        <v>124342</v>
      </c>
      <c r="G15" s="35">
        <v>21611</v>
      </c>
      <c r="H15" s="35">
        <v>36564</v>
      </c>
      <c r="I15" s="37">
        <v>31858</v>
      </c>
      <c r="J15" s="29">
        <v>0.25949074074074074</v>
      </c>
      <c r="K15" s="55">
        <f>$K$16/12</f>
        <v>1260</v>
      </c>
      <c r="L15" s="3"/>
      <c r="M15" s="3"/>
      <c r="N15" s="37">
        <v>450176</v>
      </c>
      <c r="O15" s="7">
        <v>36812</v>
      </c>
      <c r="P15" s="37">
        <v>1941</v>
      </c>
      <c r="Q15" s="28">
        <v>0.22824074074074074</v>
      </c>
      <c r="R15" s="37">
        <v>232</v>
      </c>
      <c r="S15" s="1" t="s">
        <v>26</v>
      </c>
      <c r="T15">
        <v>511</v>
      </c>
      <c r="U15" s="26">
        <v>0.27847222222222223</v>
      </c>
      <c r="V15" s="1" t="s">
        <v>26</v>
      </c>
      <c r="W15" s="37">
        <v>0</v>
      </c>
      <c r="X15" s="63">
        <v>2762</v>
      </c>
      <c r="Y15" s="64">
        <v>0.23750000000000002</v>
      </c>
      <c r="Z15" s="1" t="s">
        <v>26</v>
      </c>
      <c r="AA15" s="1" t="s">
        <v>26</v>
      </c>
      <c r="AB15" s="63">
        <v>21305</v>
      </c>
      <c r="AC15" s="65">
        <v>0.29375000000000001</v>
      </c>
      <c r="AD15" s="1" t="s">
        <v>26</v>
      </c>
      <c r="AE15" s="1" t="s">
        <v>26</v>
      </c>
      <c r="AF15">
        <v>9324</v>
      </c>
      <c r="AG15" s="58">
        <v>3.5069444444444445E-3</v>
      </c>
      <c r="AH15" s="1" t="s">
        <v>26</v>
      </c>
      <c r="AI15" s="7">
        <v>3034</v>
      </c>
      <c r="AJ15">
        <v>870</v>
      </c>
      <c r="AK15">
        <v>3296</v>
      </c>
      <c r="AL15" s="61">
        <v>3.3680555555555551E-3</v>
      </c>
      <c r="AM15" s="1" t="s">
        <v>26</v>
      </c>
      <c r="AN15" s="1" t="s">
        <v>26</v>
      </c>
      <c r="AO15">
        <v>432</v>
      </c>
      <c r="AP15" s="58">
        <v>3.2638888888888891E-3</v>
      </c>
      <c r="AQ15" s="1" t="s">
        <v>26</v>
      </c>
      <c r="AR15" s="1" t="s">
        <v>26</v>
      </c>
      <c r="AT15" s="16"/>
      <c r="AV15" s="1"/>
    </row>
    <row r="16" spans="1:48">
      <c r="A16" s="9" t="s">
        <v>38</v>
      </c>
      <c r="B16" s="15">
        <f t="shared" ref="B16:G16" si="2">SUM(B4:B15)</f>
        <v>486139</v>
      </c>
      <c r="C16" s="22">
        <f>AVERAGE(C4:C15)</f>
        <v>0.34658564814814813</v>
      </c>
      <c r="D16" s="15">
        <f t="shared" si="2"/>
        <v>14469</v>
      </c>
      <c r="E16" s="15">
        <f>SUM(E4:E15)</f>
        <v>151927</v>
      </c>
      <c r="F16" s="10">
        <f t="shared" si="2"/>
        <v>4043532</v>
      </c>
      <c r="G16" s="10">
        <f t="shared" si="2"/>
        <v>263813</v>
      </c>
      <c r="H16" s="10">
        <f>SUM(H4:H15)</f>
        <v>366515</v>
      </c>
      <c r="I16" s="10">
        <f t="shared" ref="I16:AR16" si="3">SUM(I4:I15)</f>
        <v>398849</v>
      </c>
      <c r="J16" s="22">
        <f>AVERAGE(J4:J15)</f>
        <v>0.27005208333333336</v>
      </c>
      <c r="K16" s="10">
        <v>15120</v>
      </c>
      <c r="L16" s="10">
        <f t="shared" ref="L16" si="4">SUM(L4:L15)</f>
        <v>117076</v>
      </c>
      <c r="M16" s="10">
        <f t="shared" si="3"/>
        <v>2403638</v>
      </c>
      <c r="N16" s="10">
        <f t="shared" si="3"/>
        <v>4795737</v>
      </c>
      <c r="O16" s="10">
        <f t="shared" si="3"/>
        <v>449591</v>
      </c>
      <c r="P16" s="10">
        <f t="shared" si="3"/>
        <v>31174</v>
      </c>
      <c r="Q16" s="22">
        <f>AVERAGE(Q4:Q15)</f>
        <v>0.20326003086419756</v>
      </c>
      <c r="R16" s="10">
        <f t="shared" si="3"/>
        <v>3575</v>
      </c>
      <c r="S16" s="10">
        <f t="shared" si="3"/>
        <v>0</v>
      </c>
      <c r="T16" s="10">
        <f t="shared" si="3"/>
        <v>7079</v>
      </c>
      <c r="U16" s="22">
        <f>AVERAGE(U4:U15)</f>
        <v>0.32256944444444441</v>
      </c>
      <c r="V16" s="10">
        <f t="shared" si="3"/>
        <v>0</v>
      </c>
      <c r="W16" s="10">
        <f t="shared" si="3"/>
        <v>1012</v>
      </c>
      <c r="X16" s="10">
        <f t="shared" si="3"/>
        <v>42691</v>
      </c>
      <c r="Y16" s="22">
        <f>AVERAGE(Y4:Y15)</f>
        <v>0.2502314814814815</v>
      </c>
      <c r="Z16" s="10">
        <f t="shared" si="3"/>
        <v>0</v>
      </c>
      <c r="AA16" s="10">
        <f>SUM(Z4:Z15)</f>
        <v>0</v>
      </c>
      <c r="AB16" s="10">
        <f t="shared" ref="AB16:AE16" si="5">SUM(AB4:AB15)</f>
        <v>299176</v>
      </c>
      <c r="AC16" s="22">
        <f>AVERAGE(AC4:AC15)</f>
        <v>0.29004629629629636</v>
      </c>
      <c r="AD16" s="10">
        <f t="shared" si="5"/>
        <v>0</v>
      </c>
      <c r="AE16" s="10">
        <f t="shared" si="5"/>
        <v>0</v>
      </c>
      <c r="AF16" s="10">
        <f t="shared" si="3"/>
        <v>78705</v>
      </c>
      <c r="AG16" s="59">
        <f>AVERAGE(AG4:AG15)</f>
        <v>3.1558641975308649E-3</v>
      </c>
      <c r="AH16" s="10">
        <f t="shared" si="3"/>
        <v>0</v>
      </c>
      <c r="AI16" s="10">
        <f t="shared" si="3"/>
        <v>38916</v>
      </c>
      <c r="AJ16" s="10">
        <f t="shared" si="3"/>
        <v>10279</v>
      </c>
      <c r="AK16" s="10">
        <f t="shared" si="3"/>
        <v>40560</v>
      </c>
      <c r="AL16" s="59">
        <f>AVERAGE(AL4:AL15)</f>
        <v>2.9115226337448562E-3</v>
      </c>
      <c r="AM16" s="10">
        <f t="shared" si="3"/>
        <v>0</v>
      </c>
      <c r="AN16" s="10">
        <f t="shared" si="3"/>
        <v>0</v>
      </c>
      <c r="AO16" s="10">
        <f t="shared" si="3"/>
        <v>6005</v>
      </c>
      <c r="AP16" s="59">
        <f>AVERAGE(AP4:AP15)</f>
        <v>3.3738425925925923E-3</v>
      </c>
      <c r="AQ16" s="10">
        <f t="shared" ref="AQ16" si="6">SUM(AQ4:AQ15)</f>
        <v>0</v>
      </c>
      <c r="AR16" s="10">
        <f t="shared" si="3"/>
        <v>0</v>
      </c>
      <c r="AS16" s="10">
        <f t="shared" ref="AS16" si="7">SUM(AS4:AS15)</f>
        <v>0</v>
      </c>
      <c r="AT16" s="22" t="e">
        <f>AVERAGE(AT4:AT15)</f>
        <v>#DIV/0!</v>
      </c>
      <c r="AU16" s="10"/>
      <c r="AV16" s="10">
        <f t="shared" ref="AV16" si="8">SUM(AV4:AV15)</f>
        <v>0</v>
      </c>
    </row>
    <row r="17" spans="1:48">
      <c r="B17" s="16"/>
      <c r="C17" s="16"/>
      <c r="D17" s="16"/>
      <c r="E17" s="16"/>
      <c r="J17" s="16"/>
      <c r="Q17" s="16"/>
      <c r="U17" s="16"/>
      <c r="Y17" s="16"/>
      <c r="AC17" s="16"/>
      <c r="AG17" s="16"/>
      <c r="AL17" s="16"/>
      <c r="AP17" s="16"/>
      <c r="AT17" s="16"/>
    </row>
    <row r="18" spans="1:48" s="40" customFormat="1">
      <c r="A18" s="39">
        <v>2019</v>
      </c>
      <c r="B18" s="42"/>
      <c r="C18" s="42"/>
      <c r="D18" s="42"/>
      <c r="E18" s="42"/>
      <c r="F18" s="43"/>
      <c r="G18" s="43"/>
      <c r="H18" s="44"/>
      <c r="I18" s="44"/>
      <c r="J18" s="42"/>
      <c r="K18" s="44"/>
      <c r="L18" s="44"/>
      <c r="M18" s="44"/>
      <c r="N18" s="44"/>
      <c r="O18" s="44"/>
      <c r="P18" s="44"/>
      <c r="Q18" s="42"/>
      <c r="R18" s="44"/>
      <c r="S18" s="44"/>
      <c r="T18" s="44"/>
      <c r="U18" s="42"/>
      <c r="V18" s="44"/>
      <c r="W18" s="44"/>
      <c r="X18" s="44"/>
      <c r="Y18" s="42"/>
      <c r="Z18" s="44"/>
      <c r="AB18" s="44"/>
      <c r="AC18" s="42"/>
      <c r="AD18" s="44"/>
      <c r="AG18" s="42"/>
      <c r="AL18" s="42"/>
      <c r="AP18" s="42"/>
      <c r="AT18" s="42"/>
    </row>
    <row r="19" spans="1:48">
      <c r="A19" s="3" t="s">
        <v>25</v>
      </c>
      <c r="B19" s="31">
        <v>132009</v>
      </c>
      <c r="C19" s="19">
        <v>0.30416666666666664</v>
      </c>
      <c r="D19" s="50">
        <v>1313</v>
      </c>
      <c r="E19" s="35">
        <v>14447</v>
      </c>
      <c r="F19" s="35">
        <v>29811</v>
      </c>
      <c r="G19" s="35">
        <v>8850</v>
      </c>
      <c r="H19" s="36">
        <v>0</v>
      </c>
      <c r="I19" s="36">
        <v>50529</v>
      </c>
      <c r="J19" s="25">
        <v>0.2237847222222222</v>
      </c>
      <c r="K19" s="36">
        <f t="shared" ref="K19:K29" si="9">$K$31/12</f>
        <v>1362.75</v>
      </c>
      <c r="L19" s="36">
        <v>17534</v>
      </c>
      <c r="M19" s="36">
        <v>141901</v>
      </c>
      <c r="N19" s="37">
        <f>L19+M19</f>
        <v>159435</v>
      </c>
      <c r="O19" s="37">
        <f>4069+51741</f>
        <v>55810</v>
      </c>
      <c r="P19" s="36">
        <v>6932</v>
      </c>
      <c r="Q19" s="38">
        <v>0.19930555555555554</v>
      </c>
      <c r="R19" s="37">
        <v>622</v>
      </c>
      <c r="S19" s="1" t="s">
        <v>26</v>
      </c>
      <c r="T19" s="36">
        <v>883</v>
      </c>
      <c r="U19" s="25">
        <v>0.19722222222222224</v>
      </c>
      <c r="V19" s="1" t="s">
        <v>26</v>
      </c>
      <c r="W19" s="67">
        <v>4</v>
      </c>
      <c r="X19" s="63">
        <v>7955</v>
      </c>
      <c r="Y19" s="38">
        <v>0.21111111111111111</v>
      </c>
      <c r="Z19" s="1" t="s">
        <v>26</v>
      </c>
      <c r="AA19" s="1" t="s">
        <v>26</v>
      </c>
      <c r="AB19" s="63">
        <v>38458</v>
      </c>
      <c r="AC19" s="38">
        <v>0.27847222222222223</v>
      </c>
      <c r="AD19" s="1" t="s">
        <v>26</v>
      </c>
      <c r="AE19" s="1" t="s">
        <v>26</v>
      </c>
      <c r="AF19" s="7">
        <v>12983</v>
      </c>
      <c r="AG19" s="38">
        <v>0.18124999999999999</v>
      </c>
      <c r="AH19" s="1" t="s">
        <v>26</v>
      </c>
      <c r="AI19" s="56">
        <v>3449</v>
      </c>
      <c r="AJ19" s="45">
        <v>843</v>
      </c>
      <c r="AK19" s="7">
        <v>5561</v>
      </c>
      <c r="AL19" s="38">
        <v>0.18194444444444444</v>
      </c>
      <c r="AM19" s="1" t="s">
        <v>26</v>
      </c>
      <c r="AN19" s="1" t="s">
        <v>26</v>
      </c>
      <c r="AO19" s="7">
        <v>974</v>
      </c>
      <c r="AP19" s="38">
        <v>0.16111111111111112</v>
      </c>
      <c r="AQ19" s="1" t="s">
        <v>26</v>
      </c>
      <c r="AR19" s="1" t="s">
        <v>26</v>
      </c>
      <c r="AS19" s="7"/>
      <c r="AT19" s="38"/>
      <c r="AU19" s="7"/>
      <c r="AV19" s="1"/>
    </row>
    <row r="20" spans="1:48">
      <c r="A20" s="4" t="s">
        <v>27</v>
      </c>
      <c r="B20" s="32">
        <v>86908</v>
      </c>
      <c r="C20" s="19">
        <v>0.28958333333333336</v>
      </c>
      <c r="D20" s="50">
        <v>989</v>
      </c>
      <c r="E20" s="35">
        <v>8857</v>
      </c>
      <c r="F20" s="35">
        <v>100695</v>
      </c>
      <c r="G20" s="35">
        <v>9095</v>
      </c>
      <c r="H20" s="3">
        <v>0</v>
      </c>
      <c r="I20" s="36">
        <v>39704</v>
      </c>
      <c r="J20" s="25">
        <v>0.2254340277777778</v>
      </c>
      <c r="K20" s="36">
        <f t="shared" si="9"/>
        <v>1362.75</v>
      </c>
      <c r="L20" s="36">
        <v>21816</v>
      </c>
      <c r="M20" s="36">
        <v>112155</v>
      </c>
      <c r="N20" s="37">
        <f t="shared" ref="N20:N30" si="10">L20+M20</f>
        <v>133971</v>
      </c>
      <c r="O20" s="37">
        <f>3201+69855</f>
        <v>73056</v>
      </c>
      <c r="P20" s="36">
        <v>5136</v>
      </c>
      <c r="Q20" s="38">
        <v>0.1875</v>
      </c>
      <c r="R20" s="37">
        <v>516</v>
      </c>
      <c r="S20" s="1" t="s">
        <v>26</v>
      </c>
      <c r="T20" s="36">
        <v>792</v>
      </c>
      <c r="U20" s="25">
        <v>0.18194444444444444</v>
      </c>
      <c r="V20" s="1" t="s">
        <v>26</v>
      </c>
      <c r="W20" s="67">
        <v>82</v>
      </c>
      <c r="X20" s="63">
        <v>6305</v>
      </c>
      <c r="Y20" s="38">
        <v>0.23402777777777781</v>
      </c>
      <c r="Z20" s="1" t="s">
        <v>26</v>
      </c>
      <c r="AA20" s="1" t="s">
        <v>26</v>
      </c>
      <c r="AB20" s="63">
        <v>34188</v>
      </c>
      <c r="AC20" s="38">
        <v>0.27847222222222223</v>
      </c>
      <c r="AD20" s="1" t="s">
        <v>26</v>
      </c>
      <c r="AE20" s="1" t="s">
        <v>26</v>
      </c>
      <c r="AF20" s="7">
        <v>11434</v>
      </c>
      <c r="AG20" s="38">
        <v>0.17916666666666667</v>
      </c>
      <c r="AH20" s="1" t="s">
        <v>26</v>
      </c>
      <c r="AI20" s="56">
        <v>3440</v>
      </c>
      <c r="AJ20" s="45">
        <v>961</v>
      </c>
      <c r="AK20" s="7">
        <v>5078</v>
      </c>
      <c r="AL20" s="38">
        <v>0.19236111111111112</v>
      </c>
      <c r="AM20" s="1" t="s">
        <v>26</v>
      </c>
      <c r="AN20" s="1" t="s">
        <v>26</v>
      </c>
      <c r="AO20" s="7">
        <v>707</v>
      </c>
      <c r="AP20" s="38">
        <v>0.16111111111111112</v>
      </c>
      <c r="AQ20" s="1" t="s">
        <v>26</v>
      </c>
      <c r="AR20" s="1" t="s">
        <v>26</v>
      </c>
      <c r="AS20" s="7"/>
      <c r="AT20" s="38"/>
      <c r="AU20" s="7"/>
      <c r="AV20" s="1"/>
    </row>
    <row r="21" spans="1:48">
      <c r="A21" s="4" t="s">
        <v>28</v>
      </c>
      <c r="B21" s="33">
        <v>66449</v>
      </c>
      <c r="C21" s="19">
        <v>0.29583333333333334</v>
      </c>
      <c r="D21" s="51">
        <v>1227</v>
      </c>
      <c r="E21" s="35">
        <v>3903</v>
      </c>
      <c r="F21" s="35">
        <v>118078</v>
      </c>
      <c r="G21" s="35">
        <v>7493</v>
      </c>
      <c r="H21" s="3">
        <v>0</v>
      </c>
      <c r="I21" s="36">
        <v>38612</v>
      </c>
      <c r="J21" s="25">
        <v>0.22395833333333334</v>
      </c>
      <c r="K21" s="36">
        <f t="shared" si="9"/>
        <v>1362.75</v>
      </c>
      <c r="L21" s="36">
        <v>16284</v>
      </c>
      <c r="M21" s="36">
        <v>25693</v>
      </c>
      <c r="N21" s="37">
        <f t="shared" si="10"/>
        <v>41977</v>
      </c>
      <c r="O21" s="37">
        <f>2400+50530</f>
        <v>52930</v>
      </c>
      <c r="P21" s="36">
        <v>4367</v>
      </c>
      <c r="Q21" s="38">
        <v>0.1875</v>
      </c>
      <c r="R21" s="37">
        <v>535</v>
      </c>
      <c r="S21" s="1" t="s">
        <v>26</v>
      </c>
      <c r="T21" s="36">
        <v>786</v>
      </c>
      <c r="U21" s="25">
        <v>0.20625000000000002</v>
      </c>
      <c r="V21" s="1" t="s">
        <v>26</v>
      </c>
      <c r="W21" s="67">
        <v>205</v>
      </c>
      <c r="X21" s="63">
        <v>5855</v>
      </c>
      <c r="Y21" s="38">
        <v>0.24236111111111111</v>
      </c>
      <c r="Z21" s="1" t="s">
        <v>26</v>
      </c>
      <c r="AA21" s="1" t="s">
        <v>26</v>
      </c>
      <c r="AB21" s="63">
        <v>29335</v>
      </c>
      <c r="AC21" s="38">
        <v>0.27499999999999997</v>
      </c>
      <c r="AD21" s="1" t="s">
        <v>26</v>
      </c>
      <c r="AE21" s="1" t="s">
        <v>26</v>
      </c>
      <c r="AF21" s="7">
        <v>11650</v>
      </c>
      <c r="AG21" s="38">
        <v>0.20486111111111113</v>
      </c>
      <c r="AH21" s="1" t="s">
        <v>26</v>
      </c>
      <c r="AI21" s="56">
        <v>3595</v>
      </c>
      <c r="AJ21" s="45">
        <v>873</v>
      </c>
      <c r="AK21" s="7">
        <v>4821</v>
      </c>
      <c r="AL21" s="38">
        <v>0.19722222222222222</v>
      </c>
      <c r="AM21" s="1" t="s">
        <v>26</v>
      </c>
      <c r="AN21" s="1" t="s">
        <v>26</v>
      </c>
      <c r="AO21" s="7">
        <v>610</v>
      </c>
      <c r="AP21" s="38">
        <v>0.16180555555555556</v>
      </c>
      <c r="AQ21" s="1" t="s">
        <v>26</v>
      </c>
      <c r="AR21" s="1" t="s">
        <v>26</v>
      </c>
      <c r="AS21" s="7"/>
      <c r="AT21" s="38"/>
      <c r="AU21" s="7"/>
      <c r="AV21" s="1"/>
    </row>
    <row r="22" spans="1:48">
      <c r="A22" s="4" t="s">
        <v>29</v>
      </c>
      <c r="B22" s="34">
        <v>65577</v>
      </c>
      <c r="C22" s="19">
        <v>0.30763888888888891</v>
      </c>
      <c r="D22" s="35">
        <v>1154</v>
      </c>
      <c r="E22" s="35">
        <v>20782</v>
      </c>
      <c r="F22" s="35">
        <v>110719</v>
      </c>
      <c r="G22" s="35">
        <v>6983</v>
      </c>
      <c r="H22" s="3">
        <v>0</v>
      </c>
      <c r="I22" s="36">
        <v>39876</v>
      </c>
      <c r="J22" s="25">
        <v>0.2271701388888889</v>
      </c>
      <c r="K22" s="36">
        <f t="shared" si="9"/>
        <v>1362.75</v>
      </c>
      <c r="L22" s="36">
        <v>15010</v>
      </c>
      <c r="M22" s="36">
        <v>208306</v>
      </c>
      <c r="N22" s="37">
        <f t="shared" si="10"/>
        <v>223316</v>
      </c>
      <c r="O22" s="37">
        <f>1945+41037</f>
        <v>42982</v>
      </c>
      <c r="P22" s="36">
        <v>4278</v>
      </c>
      <c r="Q22" s="38">
        <v>0.16342592592592595</v>
      </c>
      <c r="R22" s="37">
        <v>452</v>
      </c>
      <c r="S22" s="1" t="s">
        <v>26</v>
      </c>
      <c r="T22" s="36">
        <v>729</v>
      </c>
      <c r="U22" s="25">
        <v>0.23125000000000001</v>
      </c>
      <c r="V22" s="1" t="s">
        <v>26</v>
      </c>
      <c r="W22" s="67">
        <v>175</v>
      </c>
      <c r="X22" s="63">
        <v>6018</v>
      </c>
      <c r="Y22" s="38">
        <v>0.22013888888888888</v>
      </c>
      <c r="Z22" s="1" t="s">
        <v>26</v>
      </c>
      <c r="AA22" s="1" t="s">
        <v>26</v>
      </c>
      <c r="AB22" s="63">
        <v>27650</v>
      </c>
      <c r="AC22" s="38">
        <v>0.27291666666666664</v>
      </c>
      <c r="AD22" s="1" t="s">
        <v>26</v>
      </c>
      <c r="AE22" s="1" t="s">
        <v>26</v>
      </c>
      <c r="AF22" s="7">
        <v>12317</v>
      </c>
      <c r="AG22" s="38">
        <v>0.21597222222222223</v>
      </c>
      <c r="AH22" s="1" t="s">
        <v>26</v>
      </c>
      <c r="AI22" s="56">
        <v>3892</v>
      </c>
      <c r="AJ22" s="45">
        <v>995</v>
      </c>
      <c r="AK22" s="7">
        <v>4941</v>
      </c>
      <c r="AL22" s="38">
        <v>0.19583333333333333</v>
      </c>
      <c r="AM22" s="1" t="s">
        <v>26</v>
      </c>
      <c r="AN22" s="1" t="s">
        <v>26</v>
      </c>
      <c r="AO22" s="7">
        <v>957</v>
      </c>
      <c r="AP22" s="38">
        <v>0.16597222222222222</v>
      </c>
      <c r="AQ22" s="1" t="s">
        <v>26</v>
      </c>
      <c r="AR22" s="1" t="s">
        <v>26</v>
      </c>
      <c r="AS22" s="7"/>
      <c r="AT22" s="38"/>
      <c r="AU22" s="7"/>
      <c r="AV22" s="1"/>
    </row>
    <row r="23" spans="1:48">
      <c r="A23" s="4" t="s">
        <v>30</v>
      </c>
      <c r="B23" s="35">
        <v>58011</v>
      </c>
      <c r="C23" s="20">
        <v>0.29652777777777778</v>
      </c>
      <c r="D23" s="35">
        <v>1233</v>
      </c>
      <c r="E23" s="35">
        <v>4130</v>
      </c>
      <c r="F23" s="35">
        <v>96361</v>
      </c>
      <c r="G23" s="35">
        <v>7064</v>
      </c>
      <c r="H23" s="3">
        <v>0</v>
      </c>
      <c r="I23" s="36">
        <v>39356</v>
      </c>
      <c r="J23" s="25">
        <v>0.22256944444444443</v>
      </c>
      <c r="K23" s="36">
        <f t="shared" si="9"/>
        <v>1362.75</v>
      </c>
      <c r="L23" s="36">
        <v>15405</v>
      </c>
      <c r="M23" s="36">
        <v>28409</v>
      </c>
      <c r="N23" s="37">
        <f t="shared" si="10"/>
        <v>43814</v>
      </c>
      <c r="O23" s="37">
        <f>2693+48695</f>
        <v>51388</v>
      </c>
      <c r="P23" s="36">
        <v>3936</v>
      </c>
      <c r="Q23" s="38">
        <v>0.15023148148148147</v>
      </c>
      <c r="R23" s="37">
        <v>310</v>
      </c>
      <c r="S23" s="1" t="s">
        <v>26</v>
      </c>
      <c r="T23" s="36">
        <v>752</v>
      </c>
      <c r="U23" s="25">
        <v>0.19270833333333331</v>
      </c>
      <c r="V23" s="1" t="s">
        <v>26</v>
      </c>
      <c r="W23" s="67">
        <v>135</v>
      </c>
      <c r="X23" s="63">
        <v>5694</v>
      </c>
      <c r="Y23" s="38">
        <v>0.23263888888888887</v>
      </c>
      <c r="Z23" s="1" t="s">
        <v>26</v>
      </c>
      <c r="AA23" s="1" t="s">
        <v>26</v>
      </c>
      <c r="AB23" s="63">
        <v>25017</v>
      </c>
      <c r="AC23" s="38">
        <v>0.27291666666666664</v>
      </c>
      <c r="AD23" s="1" t="s">
        <v>26</v>
      </c>
      <c r="AE23" s="1" t="s">
        <v>26</v>
      </c>
      <c r="AF23" s="7">
        <v>11744</v>
      </c>
      <c r="AG23" s="38">
        <v>0.20069444444444443</v>
      </c>
      <c r="AH23" s="1" t="s">
        <v>26</v>
      </c>
      <c r="AI23" s="56">
        <v>4042</v>
      </c>
      <c r="AJ23" s="45">
        <v>981</v>
      </c>
      <c r="AK23" s="7">
        <v>4806</v>
      </c>
      <c r="AL23" s="38">
        <v>0.22013888888888888</v>
      </c>
      <c r="AM23" s="1" t="s">
        <v>26</v>
      </c>
      <c r="AN23" s="1" t="s">
        <v>26</v>
      </c>
      <c r="AO23" s="7">
        <v>808</v>
      </c>
      <c r="AP23" s="38">
        <v>0.16874999999999998</v>
      </c>
      <c r="AQ23" s="1" t="s">
        <v>26</v>
      </c>
      <c r="AR23" s="1" t="s">
        <v>26</v>
      </c>
      <c r="AS23" s="7"/>
      <c r="AT23" s="38"/>
      <c r="AU23" s="7"/>
      <c r="AV23" s="1"/>
    </row>
    <row r="24" spans="1:48">
      <c r="A24" s="4" t="s">
        <v>31</v>
      </c>
      <c r="B24" s="35">
        <v>49829</v>
      </c>
      <c r="C24" s="20">
        <v>0.30138888888888887</v>
      </c>
      <c r="D24" s="35">
        <v>1106</v>
      </c>
      <c r="E24" s="35">
        <v>1740</v>
      </c>
      <c r="F24" s="35">
        <v>81651</v>
      </c>
      <c r="G24" s="35">
        <v>5554</v>
      </c>
      <c r="H24" s="3">
        <v>0</v>
      </c>
      <c r="I24" s="36">
        <v>34461</v>
      </c>
      <c r="J24" s="25">
        <v>0.22439236111111113</v>
      </c>
      <c r="K24" s="36">
        <f t="shared" si="9"/>
        <v>1362.75</v>
      </c>
      <c r="L24" s="36">
        <v>42314</v>
      </c>
      <c r="M24" s="36">
        <v>514675</v>
      </c>
      <c r="N24" s="37">
        <f t="shared" si="10"/>
        <v>556989</v>
      </c>
      <c r="O24" s="37">
        <f>2000+48483</f>
        <v>50483</v>
      </c>
      <c r="P24" s="36">
        <v>3206</v>
      </c>
      <c r="Q24" s="38">
        <v>0.14976851851851852</v>
      </c>
      <c r="R24" s="37">
        <v>315</v>
      </c>
      <c r="S24" s="1" t="s">
        <v>26</v>
      </c>
      <c r="T24" s="36">
        <v>678</v>
      </c>
      <c r="U24" s="25">
        <v>0.18958333333333333</v>
      </c>
      <c r="V24" s="1" t="s">
        <v>26</v>
      </c>
      <c r="W24" s="67">
        <v>57</v>
      </c>
      <c r="X24" s="63">
        <v>4997</v>
      </c>
      <c r="Y24" s="38">
        <v>0.23194444444444443</v>
      </c>
      <c r="Z24" s="1" t="s">
        <v>26</v>
      </c>
      <c r="AA24" s="1" t="s">
        <v>26</v>
      </c>
      <c r="AB24" s="63">
        <v>22301</v>
      </c>
      <c r="AC24" s="38">
        <v>0.2722222222222222</v>
      </c>
      <c r="AD24" s="1" t="s">
        <v>26</v>
      </c>
      <c r="AE24" s="1" t="s">
        <v>26</v>
      </c>
      <c r="AF24" s="7">
        <v>12936</v>
      </c>
      <c r="AG24" s="38">
        <v>0.19236111111111112</v>
      </c>
      <c r="AH24" s="1" t="s">
        <v>26</v>
      </c>
      <c r="AI24" s="56">
        <v>3227</v>
      </c>
      <c r="AJ24" s="45">
        <v>767</v>
      </c>
      <c r="AK24" s="7">
        <v>4353</v>
      </c>
      <c r="AL24" s="38">
        <v>0.19583333333333333</v>
      </c>
      <c r="AM24" s="1" t="s">
        <v>26</v>
      </c>
      <c r="AN24" s="1" t="s">
        <v>26</v>
      </c>
      <c r="AO24" s="7">
        <v>821</v>
      </c>
      <c r="AP24" s="38">
        <v>0.15555555555555556</v>
      </c>
      <c r="AQ24" s="1" t="s">
        <v>26</v>
      </c>
      <c r="AR24" s="1" t="s">
        <v>26</v>
      </c>
      <c r="AS24" s="7"/>
      <c r="AT24" s="38"/>
      <c r="AU24" s="7"/>
      <c r="AV24" s="1"/>
    </row>
    <row r="25" spans="1:48">
      <c r="A25" s="4" t="s">
        <v>32</v>
      </c>
      <c r="B25" s="34">
        <v>58733</v>
      </c>
      <c r="C25" s="19">
        <v>0.32222222222222224</v>
      </c>
      <c r="D25" s="35">
        <v>1311</v>
      </c>
      <c r="E25" s="35">
        <v>3458</v>
      </c>
      <c r="F25" s="35">
        <v>150276</v>
      </c>
      <c r="G25" s="35">
        <v>9619</v>
      </c>
      <c r="H25" s="31">
        <v>6758</v>
      </c>
      <c r="I25" s="36">
        <v>39223</v>
      </c>
      <c r="J25" s="25">
        <v>0.2277777777777778</v>
      </c>
      <c r="K25" s="36">
        <f t="shared" si="9"/>
        <v>1362.75</v>
      </c>
      <c r="L25" s="36">
        <v>29329</v>
      </c>
      <c r="M25" s="36">
        <v>344977</v>
      </c>
      <c r="N25" s="37">
        <f t="shared" si="10"/>
        <v>374306</v>
      </c>
      <c r="O25" s="37">
        <f>2216+38030</f>
        <v>40246</v>
      </c>
      <c r="P25" s="36">
        <v>3263</v>
      </c>
      <c r="Q25" s="38">
        <v>0.20671296296296296</v>
      </c>
      <c r="R25" s="37">
        <v>380</v>
      </c>
      <c r="S25" s="1" t="s">
        <v>26</v>
      </c>
      <c r="T25" s="36">
        <v>775</v>
      </c>
      <c r="U25" s="25">
        <v>0.18437500000000001</v>
      </c>
      <c r="V25" s="1" t="s">
        <v>26</v>
      </c>
      <c r="W25" s="67">
        <v>63</v>
      </c>
      <c r="X25" s="63">
        <v>5354</v>
      </c>
      <c r="Y25" s="38">
        <v>0.21666666666666667</v>
      </c>
      <c r="Z25" s="1" t="s">
        <v>26</v>
      </c>
      <c r="AA25" s="1" t="s">
        <v>26</v>
      </c>
      <c r="AB25" s="63">
        <v>24648</v>
      </c>
      <c r="AC25" s="38">
        <v>0.27916666666666667</v>
      </c>
      <c r="AD25" s="1" t="s">
        <v>26</v>
      </c>
      <c r="AE25" s="1" t="s">
        <v>26</v>
      </c>
      <c r="AF25" s="7">
        <v>13840</v>
      </c>
      <c r="AG25" s="38">
        <v>0.19513888888888889</v>
      </c>
      <c r="AH25" s="1" t="s">
        <v>26</v>
      </c>
      <c r="AI25" s="56">
        <v>3682</v>
      </c>
      <c r="AJ25" s="45">
        <v>861</v>
      </c>
      <c r="AK25" s="7">
        <v>4894</v>
      </c>
      <c r="AL25" s="38">
        <v>0.20902777777777778</v>
      </c>
      <c r="AM25" s="1" t="s">
        <v>26</v>
      </c>
      <c r="AN25" s="1" t="s">
        <v>26</v>
      </c>
      <c r="AO25" s="7">
        <v>1096</v>
      </c>
      <c r="AP25" s="38">
        <v>0.15902777777777777</v>
      </c>
      <c r="AQ25" s="1" t="s">
        <v>26</v>
      </c>
      <c r="AR25" s="1" t="s">
        <v>26</v>
      </c>
      <c r="AS25" s="7"/>
      <c r="AT25" s="38"/>
      <c r="AU25" s="7"/>
      <c r="AV25" s="1"/>
    </row>
    <row r="26" spans="1:48">
      <c r="A26" s="4" t="s">
        <v>33</v>
      </c>
      <c r="B26" s="34">
        <v>53857</v>
      </c>
      <c r="C26" s="19">
        <v>0.2951388888888889</v>
      </c>
      <c r="D26" s="35">
        <v>1168</v>
      </c>
      <c r="E26" s="35">
        <v>3145</v>
      </c>
      <c r="F26" s="35">
        <v>327783</v>
      </c>
      <c r="G26" s="35">
        <v>6963</v>
      </c>
      <c r="H26" s="31">
        <v>30507</v>
      </c>
      <c r="I26" s="36">
        <v>43242</v>
      </c>
      <c r="J26" s="25">
        <v>0.22907986111111112</v>
      </c>
      <c r="K26" s="36">
        <f t="shared" si="9"/>
        <v>1362.75</v>
      </c>
      <c r="L26" s="36">
        <v>29991</v>
      </c>
      <c r="M26" s="36">
        <v>89810</v>
      </c>
      <c r="N26" s="37">
        <f t="shared" si="10"/>
        <v>119801</v>
      </c>
      <c r="O26" s="37">
        <f>2252+31361</f>
        <v>33613</v>
      </c>
      <c r="P26" s="36">
        <v>3215</v>
      </c>
      <c r="Q26" s="38">
        <v>0.16874999999999998</v>
      </c>
      <c r="R26" s="37">
        <v>2763</v>
      </c>
      <c r="S26" s="1" t="s">
        <v>26</v>
      </c>
      <c r="T26" s="36">
        <v>707</v>
      </c>
      <c r="U26" s="25">
        <v>0.19756944444444446</v>
      </c>
      <c r="V26" s="1" t="s">
        <v>26</v>
      </c>
      <c r="W26" s="67">
        <v>43</v>
      </c>
      <c r="X26" s="63">
        <v>5233</v>
      </c>
      <c r="Y26" s="38">
        <v>0.21597222222222223</v>
      </c>
      <c r="Z26" s="1" t="s">
        <v>26</v>
      </c>
      <c r="AA26" s="1" t="s">
        <v>26</v>
      </c>
      <c r="AB26" s="63">
        <v>23974</v>
      </c>
      <c r="AC26" s="38">
        <v>0.27013888888888887</v>
      </c>
      <c r="AD26" s="1" t="s">
        <v>26</v>
      </c>
      <c r="AE26" s="1" t="s">
        <v>26</v>
      </c>
      <c r="AF26" s="7">
        <v>14157</v>
      </c>
      <c r="AG26" s="38">
        <v>0.20069444444444443</v>
      </c>
      <c r="AH26" s="1" t="s">
        <v>26</v>
      </c>
      <c r="AI26" s="56">
        <v>3512</v>
      </c>
      <c r="AJ26" s="45">
        <v>879</v>
      </c>
      <c r="AK26" s="7">
        <v>4890</v>
      </c>
      <c r="AL26" s="38">
        <v>0.20208333333333331</v>
      </c>
      <c r="AM26" s="1" t="s">
        <v>26</v>
      </c>
      <c r="AN26" s="1" t="s">
        <v>26</v>
      </c>
      <c r="AO26" s="7">
        <v>917</v>
      </c>
      <c r="AP26" s="38">
        <v>0.16388888888888889</v>
      </c>
      <c r="AQ26" s="1" t="s">
        <v>26</v>
      </c>
      <c r="AR26" s="1" t="s">
        <v>26</v>
      </c>
      <c r="AS26" s="7"/>
      <c r="AT26" s="38"/>
      <c r="AU26" s="7"/>
      <c r="AV26" s="1"/>
    </row>
    <row r="27" spans="1:48">
      <c r="A27" s="4" t="s">
        <v>34</v>
      </c>
      <c r="B27" s="34">
        <v>53193</v>
      </c>
      <c r="C27" s="19">
        <v>0.3215277777777778</v>
      </c>
      <c r="D27" s="50">
        <v>985</v>
      </c>
      <c r="E27" s="35">
        <v>17211</v>
      </c>
      <c r="F27" s="35">
        <v>839756</v>
      </c>
      <c r="G27" s="35">
        <v>45776</v>
      </c>
      <c r="H27" s="31">
        <v>104624</v>
      </c>
      <c r="I27" s="36">
        <v>35408</v>
      </c>
      <c r="J27" s="25">
        <v>0.24626736111111114</v>
      </c>
      <c r="K27" s="36">
        <f t="shared" si="9"/>
        <v>1362.75</v>
      </c>
      <c r="L27" s="36">
        <v>26717</v>
      </c>
      <c r="M27" s="36">
        <v>355627</v>
      </c>
      <c r="N27" s="37">
        <f t="shared" si="10"/>
        <v>382344</v>
      </c>
      <c r="O27" s="37">
        <f>1867+31556</f>
        <v>33423</v>
      </c>
      <c r="P27" s="36">
        <v>2893</v>
      </c>
      <c r="Q27" s="38">
        <v>0.21157407407407405</v>
      </c>
      <c r="R27" s="37">
        <v>2294</v>
      </c>
      <c r="S27" s="1" t="s">
        <v>26</v>
      </c>
      <c r="T27" s="36">
        <v>657</v>
      </c>
      <c r="U27" s="25">
        <v>0.22673611111111111</v>
      </c>
      <c r="V27" s="1" t="s">
        <v>26</v>
      </c>
      <c r="W27" s="67">
        <v>45</v>
      </c>
      <c r="X27" s="63">
        <v>4485</v>
      </c>
      <c r="Y27" s="38">
        <v>0.21666666666666667</v>
      </c>
      <c r="Z27" s="1" t="s">
        <v>26</v>
      </c>
      <c r="AA27" s="1" t="s">
        <v>26</v>
      </c>
      <c r="AB27" s="63">
        <v>22087</v>
      </c>
      <c r="AC27" s="38">
        <v>0.27013888888888887</v>
      </c>
      <c r="AD27" s="1" t="s">
        <v>26</v>
      </c>
      <c r="AE27" s="1" t="s">
        <v>26</v>
      </c>
      <c r="AF27" s="7">
        <v>12461</v>
      </c>
      <c r="AG27" s="38">
        <v>0.20208333333333331</v>
      </c>
      <c r="AH27" s="1" t="s">
        <v>26</v>
      </c>
      <c r="AI27" s="56">
        <v>2884</v>
      </c>
      <c r="AJ27" s="45">
        <v>680</v>
      </c>
      <c r="AK27" s="7">
        <v>4473</v>
      </c>
      <c r="AL27" s="38">
        <v>0.19999999999999998</v>
      </c>
      <c r="AM27" s="1" t="s">
        <v>26</v>
      </c>
      <c r="AN27" s="1" t="s">
        <v>26</v>
      </c>
      <c r="AO27" s="7">
        <v>963</v>
      </c>
      <c r="AP27" s="38">
        <v>0.14583333333333334</v>
      </c>
      <c r="AQ27" s="1" t="s">
        <v>26</v>
      </c>
      <c r="AR27" s="1" t="s">
        <v>26</v>
      </c>
      <c r="AS27" s="7"/>
      <c r="AT27" s="38"/>
      <c r="AU27" s="7"/>
      <c r="AV27" s="1"/>
    </row>
    <row r="28" spans="1:48">
      <c r="A28" s="4" t="s">
        <v>35</v>
      </c>
      <c r="B28" s="34">
        <v>68222</v>
      </c>
      <c r="C28" s="19">
        <v>0.33333333333333331</v>
      </c>
      <c r="D28" s="50">
        <v>1494</v>
      </c>
      <c r="E28" s="35">
        <v>553123</v>
      </c>
      <c r="F28" s="35">
        <v>957975</v>
      </c>
      <c r="G28" s="35">
        <v>67749</v>
      </c>
      <c r="H28" s="31">
        <v>28338</v>
      </c>
      <c r="I28" s="36">
        <v>41478</v>
      </c>
      <c r="J28" s="25">
        <v>0.24461805555555552</v>
      </c>
      <c r="K28" s="36">
        <f t="shared" si="9"/>
        <v>1362.75</v>
      </c>
      <c r="L28" s="36">
        <v>24541</v>
      </c>
      <c r="M28" s="36">
        <v>427396</v>
      </c>
      <c r="N28" s="37">
        <f t="shared" si="10"/>
        <v>451937</v>
      </c>
      <c r="O28" s="37">
        <f>6996+32492</f>
        <v>39488</v>
      </c>
      <c r="P28" s="36">
        <v>3721</v>
      </c>
      <c r="Q28" s="38">
        <v>0.17592592592592593</v>
      </c>
      <c r="R28" s="37">
        <v>2892</v>
      </c>
      <c r="S28" s="1" t="s">
        <v>26</v>
      </c>
      <c r="T28" s="36">
        <v>839</v>
      </c>
      <c r="U28" s="25">
        <v>0.2298611111111111</v>
      </c>
      <c r="V28" s="1" t="s">
        <v>26</v>
      </c>
      <c r="W28" s="67">
        <v>31</v>
      </c>
      <c r="X28" s="63">
        <v>5437</v>
      </c>
      <c r="Y28" s="38">
        <v>0.21388888888888891</v>
      </c>
      <c r="Z28" s="1" t="s">
        <v>26</v>
      </c>
      <c r="AA28" s="1" t="s">
        <v>26</v>
      </c>
      <c r="AB28" s="63">
        <v>24928</v>
      </c>
      <c r="AC28" s="38">
        <v>0.27569444444444446</v>
      </c>
      <c r="AD28" s="1" t="s">
        <v>26</v>
      </c>
      <c r="AE28" s="1" t="s">
        <v>26</v>
      </c>
      <c r="AF28" s="7">
        <v>14697</v>
      </c>
      <c r="AG28" s="38">
        <v>0.19722222222222222</v>
      </c>
      <c r="AH28" s="1" t="s">
        <v>26</v>
      </c>
      <c r="AI28" s="56">
        <v>3746</v>
      </c>
      <c r="AJ28" s="45">
        <v>977</v>
      </c>
      <c r="AK28" s="7">
        <v>4991</v>
      </c>
      <c r="AL28" s="38">
        <v>0.19999999999999998</v>
      </c>
      <c r="AM28" s="1" t="s">
        <v>26</v>
      </c>
      <c r="AN28" s="1" t="s">
        <v>26</v>
      </c>
      <c r="AO28" s="7">
        <v>969</v>
      </c>
      <c r="AP28" s="38">
        <v>0.15486111111111112</v>
      </c>
      <c r="AQ28" s="1" t="s">
        <v>26</v>
      </c>
      <c r="AR28" s="1" t="s">
        <v>26</v>
      </c>
      <c r="AS28" s="7"/>
      <c r="AT28" s="38"/>
      <c r="AU28" s="7"/>
      <c r="AV28" s="1"/>
    </row>
    <row r="29" spans="1:48">
      <c r="A29" s="4" t="s">
        <v>36</v>
      </c>
      <c r="B29" s="34">
        <v>55588</v>
      </c>
      <c r="C29" s="20">
        <v>0.33680555555555558</v>
      </c>
      <c r="D29" s="50">
        <v>1047</v>
      </c>
      <c r="E29" s="35">
        <v>61926</v>
      </c>
      <c r="F29" s="35">
        <v>502126</v>
      </c>
      <c r="G29" s="35">
        <v>45048</v>
      </c>
      <c r="H29" s="31">
        <v>9043</v>
      </c>
      <c r="I29" s="36">
        <v>33520</v>
      </c>
      <c r="J29" s="25">
        <v>0.2449652777777778</v>
      </c>
      <c r="K29" s="36">
        <f t="shared" si="9"/>
        <v>1362.75</v>
      </c>
      <c r="L29" s="36">
        <v>21136</v>
      </c>
      <c r="M29" s="36">
        <v>81510</v>
      </c>
      <c r="N29" s="37">
        <f t="shared" si="10"/>
        <v>102646</v>
      </c>
      <c r="O29" s="37">
        <f>1781+34500</f>
        <v>36281</v>
      </c>
      <c r="P29" s="36">
        <v>2935</v>
      </c>
      <c r="Q29" s="38">
        <v>0.20810185185185184</v>
      </c>
      <c r="R29" s="37">
        <v>2830</v>
      </c>
      <c r="S29" s="1" t="s">
        <v>26</v>
      </c>
      <c r="T29" s="36">
        <v>562</v>
      </c>
      <c r="U29" s="25">
        <v>0.25590277777777776</v>
      </c>
      <c r="V29" s="1" t="s">
        <v>26</v>
      </c>
      <c r="W29" s="67">
        <v>40</v>
      </c>
      <c r="X29" s="63">
        <v>4394</v>
      </c>
      <c r="Y29" s="38">
        <v>0.20416666666666669</v>
      </c>
      <c r="Z29" s="1" t="s">
        <v>26</v>
      </c>
      <c r="AA29" s="1" t="s">
        <v>26</v>
      </c>
      <c r="AB29" s="63">
        <v>20654</v>
      </c>
      <c r="AC29" s="38">
        <v>0.2673611111111111</v>
      </c>
      <c r="AD29" s="1" t="s">
        <v>26</v>
      </c>
      <c r="AE29" s="1" t="s">
        <v>26</v>
      </c>
      <c r="AF29" s="7">
        <v>10432</v>
      </c>
      <c r="AG29" s="38">
        <v>0.20138888888888887</v>
      </c>
      <c r="AH29" s="1" t="s">
        <v>26</v>
      </c>
      <c r="AI29" s="56">
        <v>3092</v>
      </c>
      <c r="AJ29" s="45">
        <v>840</v>
      </c>
      <c r="AK29" s="7">
        <v>3946</v>
      </c>
      <c r="AL29" s="38">
        <v>0.18958333333333333</v>
      </c>
      <c r="AM29" s="1" t="s">
        <v>26</v>
      </c>
      <c r="AN29" s="1" t="s">
        <v>26</v>
      </c>
      <c r="AO29" s="7">
        <v>898</v>
      </c>
      <c r="AP29" s="38">
        <v>0.15555555555555556</v>
      </c>
      <c r="AQ29" s="1" t="s">
        <v>26</v>
      </c>
      <c r="AR29" s="1" t="s">
        <v>26</v>
      </c>
      <c r="AS29" s="7"/>
      <c r="AT29" s="38"/>
      <c r="AU29" s="7"/>
      <c r="AV29" s="1"/>
    </row>
    <row r="30" spans="1:48">
      <c r="A30" s="3" t="s">
        <v>37</v>
      </c>
      <c r="B30" s="31">
        <v>56145</v>
      </c>
      <c r="C30" s="20">
        <v>0.33819444444444446</v>
      </c>
      <c r="D30" s="50">
        <v>1132</v>
      </c>
      <c r="E30" s="35">
        <v>1177846</v>
      </c>
      <c r="F30" s="35">
        <v>139052</v>
      </c>
      <c r="G30" s="35">
        <v>16806</v>
      </c>
      <c r="H30" s="31">
        <v>9407</v>
      </c>
      <c r="I30" s="36">
        <v>33147</v>
      </c>
      <c r="J30" s="25">
        <v>0.2331597222222222</v>
      </c>
      <c r="K30" s="36">
        <f>$K$31/12</f>
        <v>1362.75</v>
      </c>
      <c r="L30" s="36">
        <v>23487</v>
      </c>
      <c r="M30" s="36">
        <v>2286754</v>
      </c>
      <c r="N30" s="37">
        <f t="shared" si="10"/>
        <v>2310241</v>
      </c>
      <c r="O30" s="37">
        <f>2460+28960</f>
        <v>31420</v>
      </c>
      <c r="P30" s="36">
        <v>2835</v>
      </c>
      <c r="Q30" s="38">
        <v>0.2300925925925926</v>
      </c>
      <c r="R30" s="37">
        <v>3009</v>
      </c>
      <c r="S30" s="1" t="s">
        <v>26</v>
      </c>
      <c r="T30" s="36">
        <v>533</v>
      </c>
      <c r="U30" s="25">
        <v>0.24583333333333335</v>
      </c>
      <c r="V30" s="1" t="s">
        <v>26</v>
      </c>
      <c r="W30" s="67">
        <v>25</v>
      </c>
      <c r="X30" s="63">
        <v>4340</v>
      </c>
      <c r="Y30" s="38">
        <v>0.21527777777777779</v>
      </c>
      <c r="Z30" s="1" t="s">
        <v>26</v>
      </c>
      <c r="AA30" s="1" t="s">
        <v>26</v>
      </c>
      <c r="AB30" s="63">
        <v>20495</v>
      </c>
      <c r="AC30" s="38">
        <v>0.27361111111111108</v>
      </c>
      <c r="AD30" s="1" t="s">
        <v>26</v>
      </c>
      <c r="AE30" s="1" t="s">
        <v>26</v>
      </c>
      <c r="AF30" s="7">
        <v>9423</v>
      </c>
      <c r="AG30" s="38">
        <v>0.21041666666666667</v>
      </c>
      <c r="AH30" s="1" t="s">
        <v>26</v>
      </c>
      <c r="AI30" s="56">
        <v>2779</v>
      </c>
      <c r="AJ30" s="45">
        <v>688</v>
      </c>
      <c r="AK30" s="7">
        <v>3803</v>
      </c>
      <c r="AL30" s="38">
        <v>0.18194444444444444</v>
      </c>
      <c r="AM30" s="1" t="s">
        <v>26</v>
      </c>
      <c r="AN30" s="1" t="s">
        <v>26</v>
      </c>
      <c r="AO30" s="7">
        <v>733</v>
      </c>
      <c r="AP30" s="38">
        <v>0.17986111111111111</v>
      </c>
      <c r="AQ30" s="1" t="s">
        <v>26</v>
      </c>
      <c r="AR30" s="1" t="s">
        <v>26</v>
      </c>
      <c r="AS30" s="7"/>
      <c r="AT30" s="38"/>
      <c r="AU30" s="7"/>
      <c r="AV30" s="1"/>
    </row>
    <row r="31" spans="1:48">
      <c r="A31" s="9" t="s">
        <v>38</v>
      </c>
      <c r="B31" s="10">
        <f t="shared" ref="B31:G31" si="11">SUM(B19:B30)</f>
        <v>804521</v>
      </c>
      <c r="C31" s="22">
        <f>AVERAGE(C19:C30)</f>
        <v>0.31186342592592592</v>
      </c>
      <c r="D31" s="10">
        <f t="shared" si="11"/>
        <v>14159</v>
      </c>
      <c r="E31" s="10">
        <f>SUM(E19:E30)</f>
        <v>1870568</v>
      </c>
      <c r="F31" s="10">
        <f t="shared" si="11"/>
        <v>3454283</v>
      </c>
      <c r="G31" s="10">
        <f t="shared" si="11"/>
        <v>237000</v>
      </c>
      <c r="H31" s="10">
        <f>SUM(H19:H30)</f>
        <v>188677</v>
      </c>
      <c r="I31" s="10">
        <f t="shared" ref="I31:AR31" si="12">SUM(I19:I30)</f>
        <v>468556</v>
      </c>
      <c r="J31" s="22">
        <f>AVERAGE(J19:J30)</f>
        <v>0.23109809027777781</v>
      </c>
      <c r="K31" s="10">
        <v>16353</v>
      </c>
      <c r="L31" s="10">
        <f t="shared" ref="L31" si="13">SUM(L19:L30)</f>
        <v>283564</v>
      </c>
      <c r="M31" s="10">
        <f t="shared" si="12"/>
        <v>4617213</v>
      </c>
      <c r="N31" s="10">
        <f t="shared" si="12"/>
        <v>4900777</v>
      </c>
      <c r="O31" s="10">
        <f t="shared" si="12"/>
        <v>541120</v>
      </c>
      <c r="P31" s="10">
        <f t="shared" si="12"/>
        <v>46717</v>
      </c>
      <c r="Q31" s="22">
        <f>AVERAGE(Q19:Q30)</f>
        <v>0.18657407407407409</v>
      </c>
      <c r="R31" s="10">
        <f t="shared" si="12"/>
        <v>16918</v>
      </c>
      <c r="S31" s="10">
        <f t="shared" si="12"/>
        <v>0</v>
      </c>
      <c r="T31" s="10">
        <f t="shared" si="12"/>
        <v>8693</v>
      </c>
      <c r="U31" s="22">
        <f>AVERAGE(U19:U30)</f>
        <v>0.21160300925925921</v>
      </c>
      <c r="V31" s="10">
        <f t="shared" si="12"/>
        <v>0</v>
      </c>
      <c r="W31" s="10">
        <f t="shared" si="12"/>
        <v>905</v>
      </c>
      <c r="X31" s="10">
        <f t="shared" si="12"/>
        <v>66067</v>
      </c>
      <c r="Y31" s="22">
        <f>AVERAGE(Y19:Y30)</f>
        <v>0.22123842592592594</v>
      </c>
      <c r="Z31" s="10">
        <f t="shared" si="12"/>
        <v>0</v>
      </c>
      <c r="AA31" s="10">
        <f t="shared" si="12"/>
        <v>0</v>
      </c>
      <c r="AB31" s="10">
        <f t="shared" ref="AB31:AE31" si="14">SUM(AB19:AB30)</f>
        <v>313735</v>
      </c>
      <c r="AC31" s="22">
        <f>AVERAGE(AC19:AC30)</f>
        <v>0.27384259259259264</v>
      </c>
      <c r="AD31" s="10">
        <f t="shared" si="14"/>
        <v>0</v>
      </c>
      <c r="AE31" s="10">
        <f t="shared" si="14"/>
        <v>0</v>
      </c>
      <c r="AF31" s="10">
        <f t="shared" si="12"/>
        <v>148074</v>
      </c>
      <c r="AG31" s="22">
        <f>AVERAGE(AG19:AG30)</f>
        <v>0.19843750000000002</v>
      </c>
      <c r="AH31" s="10">
        <f t="shared" si="12"/>
        <v>0</v>
      </c>
      <c r="AI31" s="10">
        <f t="shared" si="12"/>
        <v>41340</v>
      </c>
      <c r="AJ31" s="10">
        <f t="shared" si="12"/>
        <v>10345</v>
      </c>
      <c r="AK31" s="10">
        <f t="shared" si="12"/>
        <v>56557</v>
      </c>
      <c r="AL31" s="22">
        <f>AVERAGE(AL19:AL30)</f>
        <v>0.19716435185185185</v>
      </c>
      <c r="AM31" s="10">
        <f t="shared" si="12"/>
        <v>0</v>
      </c>
      <c r="AN31" s="10">
        <f t="shared" si="12"/>
        <v>0</v>
      </c>
      <c r="AO31" s="10">
        <f t="shared" si="12"/>
        <v>10453</v>
      </c>
      <c r="AP31" s="22">
        <f>AVERAGE(AP19:AP30)</f>
        <v>0.16111111111111112</v>
      </c>
      <c r="AQ31" s="10">
        <f t="shared" ref="AQ31" si="15">SUM(AQ19:AQ30)</f>
        <v>0</v>
      </c>
      <c r="AR31" s="10">
        <f t="shared" si="12"/>
        <v>0</v>
      </c>
      <c r="AS31" s="10">
        <f t="shared" ref="AS31" si="16">SUM(AS19:AS30)</f>
        <v>0</v>
      </c>
      <c r="AT31" s="22" t="e">
        <f>AVERAGE(AT19:AT30)</f>
        <v>#DIV/0!</v>
      </c>
      <c r="AU31" s="10"/>
      <c r="AV31" s="10">
        <f t="shared" ref="AV31" si="17">SUM(AV19:AV30)</f>
        <v>0</v>
      </c>
    </row>
    <row r="33" spans="1:48" s="40" customFormat="1">
      <c r="A33" s="39">
        <v>2018</v>
      </c>
      <c r="D33" s="47"/>
      <c r="E33" s="47"/>
      <c r="F33" s="41"/>
      <c r="G33" s="41"/>
    </row>
    <row r="34" spans="1:48">
      <c r="A34" s="3" t="s">
        <v>25</v>
      </c>
      <c r="B34" s="31">
        <v>81670</v>
      </c>
      <c r="C34" s="19">
        <v>0.35694444444444445</v>
      </c>
      <c r="D34" s="52">
        <v>481</v>
      </c>
      <c r="E34" s="1" t="s">
        <v>26</v>
      </c>
      <c r="F34" s="30">
        <v>272419</v>
      </c>
      <c r="G34" s="35">
        <v>11889</v>
      </c>
      <c r="H34" s="8">
        <v>0</v>
      </c>
      <c r="I34" s="30">
        <v>46147</v>
      </c>
      <c r="J34" s="24">
        <v>0.19533730158730161</v>
      </c>
      <c r="K34" s="30">
        <f t="shared" ref="K34:K44" si="18">$K$46/12</f>
        <v>1412.3333333333333</v>
      </c>
      <c r="L34" s="30">
        <v>16848</v>
      </c>
      <c r="M34" s="30">
        <v>136416</v>
      </c>
      <c r="N34" s="37">
        <f t="shared" ref="N34:N45" si="19">L34+M34</f>
        <v>153264</v>
      </c>
      <c r="O34" s="37">
        <f>75500</f>
        <v>75500</v>
      </c>
      <c r="P34" s="17">
        <v>8504</v>
      </c>
      <c r="Q34" s="38">
        <v>0.16226851851851853</v>
      </c>
      <c r="R34" s="1" t="s">
        <v>26</v>
      </c>
      <c r="S34" s="1" t="s">
        <v>26</v>
      </c>
      <c r="T34" s="36">
        <v>647</v>
      </c>
      <c r="U34" s="25">
        <v>0.15277777777777779</v>
      </c>
      <c r="V34" s="1" t="s">
        <v>26</v>
      </c>
      <c r="W34" s="36">
        <v>8</v>
      </c>
      <c r="X34" s="63">
        <v>4933</v>
      </c>
      <c r="Y34" s="38">
        <v>0.24513888888888888</v>
      </c>
      <c r="Z34" s="1" t="s">
        <v>26</v>
      </c>
      <c r="AA34" s="1" t="s">
        <v>26</v>
      </c>
      <c r="AB34" s="63">
        <v>30450</v>
      </c>
      <c r="AC34" s="38">
        <v>0.27986111111111112</v>
      </c>
      <c r="AD34" s="1" t="s">
        <v>26</v>
      </c>
      <c r="AE34" s="1" t="s">
        <v>26</v>
      </c>
      <c r="AF34" s="7">
        <v>15047</v>
      </c>
      <c r="AG34" s="38">
        <v>0.11805555555555557</v>
      </c>
      <c r="AH34" s="1" t="s">
        <v>26</v>
      </c>
      <c r="AI34" s="45">
        <v>3825</v>
      </c>
      <c r="AJ34">
        <v>706</v>
      </c>
      <c r="AK34" s="7">
        <v>5256</v>
      </c>
      <c r="AL34" s="38">
        <v>0.20347222222222219</v>
      </c>
      <c r="AM34" s="1" t="s">
        <v>26</v>
      </c>
      <c r="AN34" s="1" t="s">
        <v>26</v>
      </c>
      <c r="AO34" s="7">
        <v>1180</v>
      </c>
      <c r="AP34" s="38">
        <v>0.13472222222222222</v>
      </c>
      <c r="AQ34" s="1" t="s">
        <v>26</v>
      </c>
      <c r="AR34" s="1" t="s">
        <v>26</v>
      </c>
      <c r="AS34" s="7"/>
      <c r="AT34" s="38"/>
      <c r="AU34" s="7"/>
      <c r="AV34" s="1"/>
    </row>
    <row r="35" spans="1:48">
      <c r="A35" s="4" t="s">
        <v>27</v>
      </c>
      <c r="B35" s="32">
        <v>72901</v>
      </c>
      <c r="C35" s="19">
        <v>0.3576388888888889</v>
      </c>
      <c r="D35" s="52">
        <v>3190</v>
      </c>
      <c r="E35" s="1" t="s">
        <v>26</v>
      </c>
      <c r="F35" s="30">
        <v>456948</v>
      </c>
      <c r="G35" s="35">
        <v>23434</v>
      </c>
      <c r="H35" s="8">
        <v>0</v>
      </c>
      <c r="I35" s="30">
        <v>44072</v>
      </c>
      <c r="J35" s="24">
        <v>0.19216269841269842</v>
      </c>
      <c r="K35" s="30">
        <f t="shared" si="18"/>
        <v>1412.3333333333333</v>
      </c>
      <c r="L35" s="30">
        <v>15992</v>
      </c>
      <c r="M35" s="30">
        <v>76132</v>
      </c>
      <c r="N35" s="37">
        <f t="shared" si="19"/>
        <v>92124</v>
      </c>
      <c r="O35" s="37">
        <f>69500</f>
        <v>69500</v>
      </c>
      <c r="P35" s="17">
        <v>8323</v>
      </c>
      <c r="Q35" s="38">
        <v>0.14884259259259258</v>
      </c>
      <c r="R35" s="1" t="s">
        <v>26</v>
      </c>
      <c r="S35" s="1" t="s">
        <v>26</v>
      </c>
      <c r="T35" s="36">
        <v>608</v>
      </c>
      <c r="U35" s="25">
        <v>0.14131944444444444</v>
      </c>
      <c r="V35" s="1" t="s">
        <v>26</v>
      </c>
      <c r="W35" s="36">
        <v>48</v>
      </c>
      <c r="X35" s="63">
        <v>5335</v>
      </c>
      <c r="Y35" s="38">
        <v>0.24791666666666667</v>
      </c>
      <c r="Z35" s="1" t="s">
        <v>26</v>
      </c>
      <c r="AA35" s="1" t="s">
        <v>26</v>
      </c>
      <c r="AB35" s="63">
        <v>28338</v>
      </c>
      <c r="AC35" s="38">
        <v>0.28541666666666665</v>
      </c>
      <c r="AD35" s="1" t="s">
        <v>26</v>
      </c>
      <c r="AE35" s="1" t="s">
        <v>26</v>
      </c>
      <c r="AF35" s="7">
        <v>12907</v>
      </c>
      <c r="AG35" s="38">
        <v>0.12222222222222223</v>
      </c>
      <c r="AH35" s="1" t="s">
        <v>26</v>
      </c>
      <c r="AI35" s="45">
        <v>3478</v>
      </c>
      <c r="AJ35">
        <v>701</v>
      </c>
      <c r="AK35" s="7">
        <v>4389</v>
      </c>
      <c r="AL35" s="38">
        <v>0.20902777777777778</v>
      </c>
      <c r="AM35" s="1" t="s">
        <v>26</v>
      </c>
      <c r="AN35" s="1" t="s">
        <v>26</v>
      </c>
      <c r="AO35" s="7">
        <v>887</v>
      </c>
      <c r="AP35" s="38">
        <v>0.14166666666666666</v>
      </c>
      <c r="AQ35" s="1" t="s">
        <v>26</v>
      </c>
      <c r="AR35" s="1" t="s">
        <v>26</v>
      </c>
      <c r="AS35" s="7"/>
      <c r="AT35" s="38"/>
      <c r="AU35" s="7"/>
      <c r="AV35" s="1"/>
    </row>
    <row r="36" spans="1:48">
      <c r="A36" s="4" t="s">
        <v>28</v>
      </c>
      <c r="B36" s="35">
        <v>77537</v>
      </c>
      <c r="C36" s="19">
        <v>0.34861111111111115</v>
      </c>
      <c r="D36" s="53">
        <v>382</v>
      </c>
      <c r="E36" s="1" t="s">
        <v>26</v>
      </c>
      <c r="F36" s="30">
        <v>485833</v>
      </c>
      <c r="G36" s="35">
        <v>32378</v>
      </c>
      <c r="H36" s="8">
        <v>0</v>
      </c>
      <c r="I36" s="30">
        <v>47915</v>
      </c>
      <c r="J36" s="24">
        <v>0.19817708333333336</v>
      </c>
      <c r="K36" s="30">
        <f t="shared" si="18"/>
        <v>1412.3333333333333</v>
      </c>
      <c r="L36" s="30">
        <v>18003</v>
      </c>
      <c r="M36" s="30">
        <v>29762</v>
      </c>
      <c r="N36" s="37">
        <f t="shared" si="19"/>
        <v>47765</v>
      </c>
      <c r="O36" s="37">
        <f>75500</f>
        <v>75500</v>
      </c>
      <c r="P36" s="17">
        <v>9688</v>
      </c>
      <c r="Q36" s="38">
        <v>0.15972222222222221</v>
      </c>
      <c r="R36" s="1" t="s">
        <v>26</v>
      </c>
      <c r="S36" s="1" t="s">
        <v>26</v>
      </c>
      <c r="T36" s="36">
        <v>638</v>
      </c>
      <c r="U36" s="25">
        <v>0.13923611111111112</v>
      </c>
      <c r="V36" s="1" t="s">
        <v>26</v>
      </c>
      <c r="W36" s="36">
        <v>44</v>
      </c>
      <c r="X36" s="63">
        <v>6515</v>
      </c>
      <c r="Y36" s="38">
        <v>0.24652777777777779</v>
      </c>
      <c r="Z36" s="1" t="s">
        <v>26</v>
      </c>
      <c r="AA36" s="1" t="s">
        <v>26</v>
      </c>
      <c r="AB36" s="63">
        <v>27112</v>
      </c>
      <c r="AC36" s="38">
        <v>0.29166666666666669</v>
      </c>
      <c r="AD36" s="1" t="s">
        <v>26</v>
      </c>
      <c r="AE36" s="1" t="s">
        <v>26</v>
      </c>
      <c r="AF36" s="7">
        <v>14884</v>
      </c>
      <c r="AG36" s="38">
        <v>0.13402777777777777</v>
      </c>
      <c r="AH36" s="1" t="s">
        <v>26</v>
      </c>
      <c r="AI36" s="45">
        <v>4057</v>
      </c>
      <c r="AJ36">
        <v>728</v>
      </c>
      <c r="AK36" s="7">
        <v>5139</v>
      </c>
      <c r="AL36" s="38">
        <v>0.21111111111111111</v>
      </c>
      <c r="AM36" s="1" t="s">
        <v>26</v>
      </c>
      <c r="AN36" s="1" t="s">
        <v>26</v>
      </c>
      <c r="AO36" s="7">
        <v>1000</v>
      </c>
      <c r="AP36" s="38">
        <v>0.14652777777777778</v>
      </c>
      <c r="AQ36" s="1" t="s">
        <v>26</v>
      </c>
      <c r="AR36" s="1" t="s">
        <v>26</v>
      </c>
      <c r="AS36" s="7"/>
      <c r="AT36" s="38"/>
      <c r="AU36" s="7"/>
      <c r="AV36" s="1"/>
    </row>
    <row r="37" spans="1:48">
      <c r="A37" s="4" t="s">
        <v>29</v>
      </c>
      <c r="B37" s="34">
        <v>76164</v>
      </c>
      <c r="C37" s="19">
        <v>0.36180555555555555</v>
      </c>
      <c r="D37" s="48">
        <v>808</v>
      </c>
      <c r="E37" s="1" t="s">
        <v>26</v>
      </c>
      <c r="F37" s="30">
        <v>501745</v>
      </c>
      <c r="G37" s="35">
        <v>24702</v>
      </c>
      <c r="H37" s="8">
        <v>0</v>
      </c>
      <c r="I37" s="30">
        <v>48986</v>
      </c>
      <c r="J37" s="24">
        <v>0.2137152777777778</v>
      </c>
      <c r="K37" s="30">
        <f t="shared" si="18"/>
        <v>1412.3333333333333</v>
      </c>
      <c r="L37" s="30">
        <v>17428</v>
      </c>
      <c r="M37" s="30">
        <v>126496</v>
      </c>
      <c r="N37" s="37">
        <f t="shared" si="19"/>
        <v>143924</v>
      </c>
      <c r="O37" s="37">
        <f>71000</f>
        <v>71000</v>
      </c>
      <c r="P37" s="17">
        <v>8692</v>
      </c>
      <c r="Q37" s="38">
        <v>0.16064814814814818</v>
      </c>
      <c r="R37" s="1" t="s">
        <v>26</v>
      </c>
      <c r="S37" s="1" t="s">
        <v>26</v>
      </c>
      <c r="T37" s="36">
        <v>677</v>
      </c>
      <c r="U37" s="25">
        <v>0.17083333333333334</v>
      </c>
      <c r="V37" s="1" t="s">
        <v>26</v>
      </c>
      <c r="W37" s="36">
        <v>23</v>
      </c>
      <c r="X37" s="63">
        <v>6602</v>
      </c>
      <c r="Y37" s="38">
        <v>0.24374999999999999</v>
      </c>
      <c r="Z37" s="1" t="s">
        <v>26</v>
      </c>
      <c r="AA37" s="1" t="s">
        <v>26</v>
      </c>
      <c r="AB37" s="63">
        <v>25060</v>
      </c>
      <c r="AC37" s="38">
        <v>0.29097222222222224</v>
      </c>
      <c r="AD37" s="1" t="s">
        <v>26</v>
      </c>
      <c r="AE37" s="1" t="s">
        <v>26</v>
      </c>
      <c r="AF37" s="7">
        <v>12243</v>
      </c>
      <c r="AG37" s="38">
        <v>0.15069444444444444</v>
      </c>
      <c r="AH37" s="1" t="s">
        <v>26</v>
      </c>
      <c r="AI37" s="45">
        <v>4216</v>
      </c>
      <c r="AJ37">
        <v>857</v>
      </c>
      <c r="AK37" s="7">
        <v>4860</v>
      </c>
      <c r="AL37" s="38">
        <v>0.20208333333333331</v>
      </c>
      <c r="AM37" s="1" t="s">
        <v>26</v>
      </c>
      <c r="AN37" s="1" t="s">
        <v>26</v>
      </c>
      <c r="AO37" s="7">
        <v>858</v>
      </c>
      <c r="AP37" s="38">
        <v>0.16250000000000001</v>
      </c>
      <c r="AQ37" s="1" t="s">
        <v>26</v>
      </c>
      <c r="AR37" s="1" t="s">
        <v>26</v>
      </c>
      <c r="AS37" s="7"/>
      <c r="AT37" s="38"/>
      <c r="AU37" s="7"/>
      <c r="AV37" s="1"/>
    </row>
    <row r="38" spans="1:48">
      <c r="A38" s="4" t="s">
        <v>30</v>
      </c>
      <c r="B38" s="35">
        <v>75041</v>
      </c>
      <c r="C38" s="20">
        <v>0.36041666666666666</v>
      </c>
      <c r="D38" s="48">
        <v>697</v>
      </c>
      <c r="E38" s="1" t="s">
        <v>26</v>
      </c>
      <c r="F38" s="30">
        <v>514697</v>
      </c>
      <c r="G38" s="35">
        <v>31504</v>
      </c>
      <c r="H38" s="8">
        <v>0</v>
      </c>
      <c r="I38" s="30">
        <v>48219</v>
      </c>
      <c r="J38" s="24">
        <v>0.24435763888888887</v>
      </c>
      <c r="K38" s="30">
        <f t="shared" si="18"/>
        <v>1412.3333333333333</v>
      </c>
      <c r="L38" s="30">
        <v>16426</v>
      </c>
      <c r="M38" s="30">
        <v>69536</v>
      </c>
      <c r="N38" s="37">
        <f t="shared" si="19"/>
        <v>85962</v>
      </c>
      <c r="O38" s="37">
        <f>72500</f>
        <v>72500</v>
      </c>
      <c r="P38" s="17">
        <v>8741</v>
      </c>
      <c r="Q38" s="38">
        <v>0.15439814814814815</v>
      </c>
      <c r="R38" s="1" t="s">
        <v>26</v>
      </c>
      <c r="S38" s="1" t="s">
        <v>26</v>
      </c>
      <c r="T38" s="36">
        <v>726</v>
      </c>
      <c r="U38" s="25">
        <v>0.19444444444444445</v>
      </c>
      <c r="V38" s="1" t="s">
        <v>26</v>
      </c>
      <c r="W38" s="36">
        <v>4</v>
      </c>
      <c r="X38" s="63">
        <v>5826</v>
      </c>
      <c r="Y38" s="38">
        <v>0.23680555555555557</v>
      </c>
      <c r="Z38" s="1" t="s">
        <v>26</v>
      </c>
      <c r="AA38" s="1" t="s">
        <v>26</v>
      </c>
      <c r="AB38" s="63">
        <v>23061</v>
      </c>
      <c r="AC38" s="38">
        <v>0.27916666666666667</v>
      </c>
      <c r="AD38" s="1" t="s">
        <v>26</v>
      </c>
      <c r="AE38" s="1" t="s">
        <v>26</v>
      </c>
      <c r="AF38" s="7">
        <v>12864</v>
      </c>
      <c r="AG38" s="38">
        <v>0.15555555555555556</v>
      </c>
      <c r="AH38" s="1" t="s">
        <v>26</v>
      </c>
      <c r="AI38" s="45">
        <v>3782</v>
      </c>
      <c r="AJ38">
        <v>662</v>
      </c>
      <c r="AK38" s="7">
        <v>5045</v>
      </c>
      <c r="AL38" s="38">
        <v>0.2076388888888889</v>
      </c>
      <c r="AM38" s="1" t="s">
        <v>26</v>
      </c>
      <c r="AN38" s="1" t="s">
        <v>26</v>
      </c>
      <c r="AO38" s="7">
        <v>917</v>
      </c>
      <c r="AP38" s="38">
        <v>0.13680555555555554</v>
      </c>
      <c r="AQ38" s="1" t="s">
        <v>26</v>
      </c>
      <c r="AR38" s="1" t="s">
        <v>26</v>
      </c>
      <c r="AS38" s="7"/>
      <c r="AT38" s="38"/>
      <c r="AU38" s="7"/>
      <c r="AV38" s="1"/>
    </row>
    <row r="39" spans="1:48">
      <c r="A39" s="4" t="s">
        <v>31</v>
      </c>
      <c r="B39" s="35">
        <v>64757</v>
      </c>
      <c r="C39" s="20">
        <v>0.34097222222222223</v>
      </c>
      <c r="D39" s="48">
        <v>586</v>
      </c>
      <c r="E39" s="1" t="s">
        <v>26</v>
      </c>
      <c r="F39" s="30">
        <v>286945</v>
      </c>
      <c r="G39" s="35">
        <v>12170</v>
      </c>
      <c r="H39" s="8">
        <v>0</v>
      </c>
      <c r="I39" s="30">
        <v>44452</v>
      </c>
      <c r="J39" s="24">
        <v>0.24939236111111113</v>
      </c>
      <c r="K39" s="30">
        <f t="shared" si="18"/>
        <v>1412.3333333333333</v>
      </c>
      <c r="L39" s="30">
        <v>18735</v>
      </c>
      <c r="M39" s="30">
        <v>26436</v>
      </c>
      <c r="N39" s="37">
        <f t="shared" si="19"/>
        <v>45171</v>
      </c>
      <c r="O39" s="37">
        <v>75500</v>
      </c>
      <c r="P39" s="17">
        <v>7663</v>
      </c>
      <c r="Q39" s="38">
        <v>0.18240740740740743</v>
      </c>
      <c r="R39" s="1" t="s">
        <v>26</v>
      </c>
      <c r="S39" s="1" t="s">
        <v>26</v>
      </c>
      <c r="T39" s="36">
        <v>599</v>
      </c>
      <c r="U39" s="25">
        <v>0.20937499999999998</v>
      </c>
      <c r="V39" s="1" t="s">
        <v>26</v>
      </c>
      <c r="W39" s="36">
        <v>4</v>
      </c>
      <c r="X39" s="63">
        <v>5519</v>
      </c>
      <c r="Y39" s="38">
        <v>0.21527777777777779</v>
      </c>
      <c r="Z39" s="1" t="s">
        <v>26</v>
      </c>
      <c r="AA39" s="1" t="s">
        <v>26</v>
      </c>
      <c r="AB39" s="63">
        <v>21223</v>
      </c>
      <c r="AC39" s="38">
        <v>0.25833333333333336</v>
      </c>
      <c r="AD39" s="1" t="s">
        <v>26</v>
      </c>
      <c r="AE39" s="1" t="s">
        <v>26</v>
      </c>
      <c r="AF39" s="7">
        <v>14129</v>
      </c>
      <c r="AG39" s="38">
        <v>0.14166666666666666</v>
      </c>
      <c r="AH39" s="1" t="s">
        <v>26</v>
      </c>
      <c r="AI39" s="45">
        <v>4234</v>
      </c>
      <c r="AJ39">
        <v>856</v>
      </c>
      <c r="AK39" s="7">
        <v>4700</v>
      </c>
      <c r="AL39" s="38">
        <v>0.20138888888888887</v>
      </c>
      <c r="AM39" s="1" t="s">
        <v>26</v>
      </c>
      <c r="AN39" s="1" t="s">
        <v>26</v>
      </c>
      <c r="AO39" s="7">
        <v>879</v>
      </c>
      <c r="AP39" s="38">
        <v>0.15347222222222223</v>
      </c>
      <c r="AQ39" s="1" t="s">
        <v>26</v>
      </c>
      <c r="AR39" s="1" t="s">
        <v>26</v>
      </c>
      <c r="AS39" s="7"/>
      <c r="AT39" s="38"/>
      <c r="AU39" s="7"/>
      <c r="AV39" s="1"/>
    </row>
    <row r="40" spans="1:48">
      <c r="A40" s="4" t="s">
        <v>32</v>
      </c>
      <c r="B40" s="34">
        <v>69309</v>
      </c>
      <c r="C40" s="21">
        <v>0.34861111111111115</v>
      </c>
      <c r="D40" s="48">
        <v>635</v>
      </c>
      <c r="E40" s="1" t="s">
        <v>26</v>
      </c>
      <c r="F40" s="30">
        <v>288140</v>
      </c>
      <c r="G40" s="35">
        <v>12189</v>
      </c>
      <c r="H40" s="8">
        <v>0</v>
      </c>
      <c r="I40" s="30">
        <v>45147</v>
      </c>
      <c r="J40" s="24">
        <v>0.2487847222222222</v>
      </c>
      <c r="K40" s="30">
        <f t="shared" si="18"/>
        <v>1412.3333333333333</v>
      </c>
      <c r="L40" s="30">
        <v>15422</v>
      </c>
      <c r="M40" s="30">
        <v>113747</v>
      </c>
      <c r="N40" s="37">
        <f t="shared" si="19"/>
        <v>129169</v>
      </c>
      <c r="O40" s="37">
        <v>37500</v>
      </c>
      <c r="P40" s="17">
        <v>6802</v>
      </c>
      <c r="Q40" s="38">
        <v>0.16967592592592595</v>
      </c>
      <c r="R40" s="1" t="s">
        <v>26</v>
      </c>
      <c r="S40" s="1" t="s">
        <v>26</v>
      </c>
      <c r="T40" s="36">
        <v>624</v>
      </c>
      <c r="U40" s="25">
        <v>0.22361111111111109</v>
      </c>
      <c r="V40" s="1" t="s">
        <v>26</v>
      </c>
      <c r="W40" s="36">
        <v>3</v>
      </c>
      <c r="X40" s="63">
        <v>5684</v>
      </c>
      <c r="Y40" s="38">
        <v>0.22638888888888889</v>
      </c>
      <c r="Z40" s="1" t="s">
        <v>26</v>
      </c>
      <c r="AA40" s="1" t="s">
        <v>26</v>
      </c>
      <c r="AB40" s="63">
        <v>21485</v>
      </c>
      <c r="AC40" s="38">
        <v>0.26111111111111113</v>
      </c>
      <c r="AD40" s="1" t="s">
        <v>26</v>
      </c>
      <c r="AE40" s="1" t="s">
        <v>26</v>
      </c>
      <c r="AF40" s="7">
        <v>15289</v>
      </c>
      <c r="AG40" s="38">
        <v>0.17430555555555557</v>
      </c>
      <c r="AH40" s="1" t="s">
        <v>26</v>
      </c>
      <c r="AI40" s="45">
        <v>3570</v>
      </c>
      <c r="AJ40">
        <v>624</v>
      </c>
      <c r="AK40" s="7">
        <v>4819</v>
      </c>
      <c r="AL40" s="38">
        <v>0.19722222222222222</v>
      </c>
      <c r="AM40" s="1" t="s">
        <v>26</v>
      </c>
      <c r="AN40" s="1" t="s">
        <v>26</v>
      </c>
      <c r="AO40" s="7">
        <v>896</v>
      </c>
      <c r="AP40" s="38">
        <v>0.15763888888888888</v>
      </c>
      <c r="AQ40" s="1" t="s">
        <v>26</v>
      </c>
      <c r="AR40" s="1" t="s">
        <v>26</v>
      </c>
      <c r="AS40" s="7"/>
      <c r="AT40" s="38"/>
      <c r="AU40" s="7"/>
      <c r="AV40" s="1"/>
    </row>
    <row r="41" spans="1:48">
      <c r="A41" s="4" t="s">
        <v>33</v>
      </c>
      <c r="B41" s="34">
        <v>74577</v>
      </c>
      <c r="C41" s="21">
        <v>0.33611111111111108</v>
      </c>
      <c r="D41" s="48">
        <v>649</v>
      </c>
      <c r="E41" s="1" t="s">
        <v>26</v>
      </c>
      <c r="F41" s="30">
        <v>312301</v>
      </c>
      <c r="G41" s="35">
        <v>12154</v>
      </c>
      <c r="H41" s="8">
        <v>0</v>
      </c>
      <c r="I41" s="30">
        <v>53920</v>
      </c>
      <c r="J41" s="24">
        <v>0.24661458333333336</v>
      </c>
      <c r="K41" s="30">
        <f t="shared" si="18"/>
        <v>1412.3333333333333</v>
      </c>
      <c r="L41" s="30">
        <v>17896</v>
      </c>
      <c r="M41" s="30">
        <v>32962</v>
      </c>
      <c r="N41" s="37">
        <f t="shared" si="19"/>
        <v>50858</v>
      </c>
      <c r="O41" s="37">
        <f>2653+16347</f>
        <v>19000</v>
      </c>
      <c r="P41" s="17">
        <v>8111</v>
      </c>
      <c r="Q41" s="38">
        <v>0.17384259259259258</v>
      </c>
      <c r="R41" s="1" t="s">
        <v>26</v>
      </c>
      <c r="S41" s="1" t="s">
        <v>26</v>
      </c>
      <c r="T41" s="36">
        <v>895</v>
      </c>
      <c r="U41" s="25">
        <v>0.22673611111111114</v>
      </c>
      <c r="V41" s="1" t="s">
        <v>26</v>
      </c>
      <c r="W41" s="36">
        <v>18</v>
      </c>
      <c r="X41" s="63">
        <v>6065</v>
      </c>
      <c r="Y41" s="38">
        <v>0.21736111111111112</v>
      </c>
      <c r="Z41" s="1" t="s">
        <v>26</v>
      </c>
      <c r="AA41" s="1" t="s">
        <v>26</v>
      </c>
      <c r="AB41" s="63">
        <v>22226</v>
      </c>
      <c r="AC41" s="38">
        <v>0.25694444444444448</v>
      </c>
      <c r="AD41" s="1" t="s">
        <v>26</v>
      </c>
      <c r="AE41" s="1" t="s">
        <v>26</v>
      </c>
      <c r="AF41" s="7">
        <v>17513</v>
      </c>
      <c r="AG41" s="38">
        <v>0.17569444444444446</v>
      </c>
      <c r="AH41" s="1" t="s">
        <v>26</v>
      </c>
      <c r="AI41" s="45">
        <v>4869</v>
      </c>
      <c r="AJ41">
        <v>916</v>
      </c>
      <c r="AK41" s="7">
        <v>5210</v>
      </c>
      <c r="AL41" s="38">
        <v>0.20069444444444443</v>
      </c>
      <c r="AM41" s="1" t="s">
        <v>26</v>
      </c>
      <c r="AN41" s="1" t="s">
        <v>26</v>
      </c>
      <c r="AO41" s="7">
        <v>944</v>
      </c>
      <c r="AP41" s="38">
        <v>0.17361111111111113</v>
      </c>
      <c r="AQ41" s="1" t="s">
        <v>26</v>
      </c>
      <c r="AR41" s="1" t="s">
        <v>26</v>
      </c>
      <c r="AS41" s="7"/>
      <c r="AT41" s="38"/>
      <c r="AU41" s="7"/>
      <c r="AV41" s="1"/>
    </row>
    <row r="42" spans="1:48">
      <c r="A42" s="4" t="s">
        <v>34</v>
      </c>
      <c r="B42" s="34">
        <v>64767</v>
      </c>
      <c r="C42" s="19">
        <v>0.32916666666666666</v>
      </c>
      <c r="D42" s="52">
        <v>567</v>
      </c>
      <c r="E42" s="1" t="s">
        <v>26</v>
      </c>
      <c r="F42" s="30">
        <v>346389</v>
      </c>
      <c r="G42" s="35">
        <v>19351</v>
      </c>
      <c r="H42" s="8">
        <v>0</v>
      </c>
      <c r="I42" s="30">
        <v>44291</v>
      </c>
      <c r="J42" s="24">
        <v>0.24036458333333333</v>
      </c>
      <c r="K42" s="30">
        <f t="shared" si="18"/>
        <v>1412.3333333333333</v>
      </c>
      <c r="L42" s="30">
        <v>16367</v>
      </c>
      <c r="M42" s="30">
        <v>89082</v>
      </c>
      <c r="N42" s="37">
        <f t="shared" si="19"/>
        <v>105449</v>
      </c>
      <c r="O42" s="37">
        <f>3626+23761</f>
        <v>27387</v>
      </c>
      <c r="P42" s="17">
        <v>2682</v>
      </c>
      <c r="Q42" s="38">
        <v>0.1738425925925926</v>
      </c>
      <c r="R42" s="37">
        <v>363</v>
      </c>
      <c r="S42" s="1" t="s">
        <v>26</v>
      </c>
      <c r="T42" s="36">
        <v>871</v>
      </c>
      <c r="U42" s="25">
        <v>0.19826388888888891</v>
      </c>
      <c r="V42" s="1" t="s">
        <v>26</v>
      </c>
      <c r="W42" s="36">
        <v>10</v>
      </c>
      <c r="X42" s="63">
        <v>5039</v>
      </c>
      <c r="Y42" s="38">
        <v>0.22916666666666666</v>
      </c>
      <c r="Z42" s="1" t="s">
        <v>26</v>
      </c>
      <c r="AA42" s="1" t="s">
        <v>26</v>
      </c>
      <c r="AB42" s="63">
        <v>19267</v>
      </c>
      <c r="AC42" s="38">
        <v>0.25486111111111109</v>
      </c>
      <c r="AD42" s="1" t="s">
        <v>26</v>
      </c>
      <c r="AE42" s="1" t="s">
        <v>26</v>
      </c>
      <c r="AF42" s="7">
        <v>14394</v>
      </c>
      <c r="AG42" s="38">
        <v>0.18472222222222223</v>
      </c>
      <c r="AH42" s="1" t="s">
        <v>26</v>
      </c>
      <c r="AI42" s="45">
        <v>3713</v>
      </c>
      <c r="AJ42">
        <v>681</v>
      </c>
      <c r="AK42" s="7">
        <v>4188</v>
      </c>
      <c r="AL42" s="38">
        <v>0.20347222222222219</v>
      </c>
      <c r="AM42" s="1" t="s">
        <v>26</v>
      </c>
      <c r="AN42" s="1" t="s">
        <v>26</v>
      </c>
      <c r="AO42" s="7">
        <v>763</v>
      </c>
      <c r="AP42" s="38">
        <v>0.15833333333333333</v>
      </c>
      <c r="AQ42" s="1" t="s">
        <v>26</v>
      </c>
      <c r="AR42" s="1" t="s">
        <v>26</v>
      </c>
      <c r="AS42" s="7"/>
      <c r="AT42" s="38"/>
      <c r="AU42" s="7"/>
      <c r="AV42" s="1"/>
    </row>
    <row r="43" spans="1:48">
      <c r="A43" s="4" t="s">
        <v>35</v>
      </c>
      <c r="B43" s="34">
        <v>71222</v>
      </c>
      <c r="C43" s="19">
        <v>0.36388888888888887</v>
      </c>
      <c r="D43" s="52">
        <v>803</v>
      </c>
      <c r="E43" s="52">
        <v>550634</v>
      </c>
      <c r="F43" s="30">
        <v>190724</v>
      </c>
      <c r="G43" s="35">
        <v>11109</v>
      </c>
      <c r="H43" s="8">
        <v>0</v>
      </c>
      <c r="I43" s="30">
        <v>41017</v>
      </c>
      <c r="J43" s="24">
        <v>0.25095486111111109</v>
      </c>
      <c r="K43" s="30">
        <f t="shared" si="18"/>
        <v>1412.3333333333333</v>
      </c>
      <c r="L43" s="30">
        <v>15614</v>
      </c>
      <c r="M43" s="30">
        <v>114693</v>
      </c>
      <c r="N43" s="37">
        <f t="shared" si="19"/>
        <v>130307</v>
      </c>
      <c r="O43" s="37">
        <f>7483+27247</f>
        <v>34730</v>
      </c>
      <c r="P43" s="17">
        <v>3907</v>
      </c>
      <c r="Q43" s="38">
        <v>0.1539351851851852</v>
      </c>
      <c r="R43" s="37">
        <v>643</v>
      </c>
      <c r="S43" s="1" t="s">
        <v>26</v>
      </c>
      <c r="T43" s="36">
        <v>881</v>
      </c>
      <c r="U43" s="25">
        <v>0.20694444444444443</v>
      </c>
      <c r="V43" s="1" t="s">
        <v>26</v>
      </c>
      <c r="W43" s="36">
        <v>6</v>
      </c>
      <c r="X43" s="63">
        <v>5977</v>
      </c>
      <c r="Y43" s="38">
        <v>0.21041666666666667</v>
      </c>
      <c r="Z43" s="1" t="s">
        <v>26</v>
      </c>
      <c r="AA43" s="1" t="s">
        <v>26</v>
      </c>
      <c r="AB43" s="63">
        <v>23904</v>
      </c>
      <c r="AC43" s="38">
        <v>0.25763888888888892</v>
      </c>
      <c r="AD43" s="1" t="s">
        <v>26</v>
      </c>
      <c r="AE43" s="1" t="s">
        <v>26</v>
      </c>
      <c r="AF43" s="7">
        <v>13212</v>
      </c>
      <c r="AG43" s="38">
        <v>0.19513888888888889</v>
      </c>
      <c r="AH43" s="1" t="s">
        <v>26</v>
      </c>
      <c r="AI43" s="45">
        <v>4472</v>
      </c>
      <c r="AJ43">
        <v>886</v>
      </c>
      <c r="AK43" s="7">
        <v>4438</v>
      </c>
      <c r="AL43" s="38">
        <v>0.1986111111111111</v>
      </c>
      <c r="AM43" s="1" t="s">
        <v>26</v>
      </c>
      <c r="AN43" s="1" t="s">
        <v>26</v>
      </c>
      <c r="AO43" s="7">
        <v>831</v>
      </c>
      <c r="AP43" s="38">
        <v>0.15486111111111112</v>
      </c>
      <c r="AQ43" s="1" t="s">
        <v>26</v>
      </c>
      <c r="AR43" s="1" t="s">
        <v>26</v>
      </c>
      <c r="AS43" s="7"/>
      <c r="AT43" s="38"/>
      <c r="AU43" s="7"/>
      <c r="AV43" s="1"/>
    </row>
    <row r="44" spans="1:48">
      <c r="A44" s="4" t="s">
        <v>36</v>
      </c>
      <c r="B44" s="34">
        <v>90580</v>
      </c>
      <c r="C44" s="19">
        <v>0.3354166666666667</v>
      </c>
      <c r="D44" s="52">
        <v>887</v>
      </c>
      <c r="E44" s="52">
        <v>299718</v>
      </c>
      <c r="F44" s="30">
        <v>99171</v>
      </c>
      <c r="G44" s="35">
        <v>6198</v>
      </c>
      <c r="H44" s="8">
        <v>0</v>
      </c>
      <c r="I44" s="30">
        <v>37640</v>
      </c>
      <c r="J44" s="24">
        <v>0.26310763888888888</v>
      </c>
      <c r="K44" s="30">
        <f t="shared" si="18"/>
        <v>1412.3333333333333</v>
      </c>
      <c r="L44" s="30">
        <v>13045</v>
      </c>
      <c r="M44" s="30">
        <v>25811</v>
      </c>
      <c r="N44" s="37">
        <f t="shared" si="19"/>
        <v>38856</v>
      </c>
      <c r="O44" s="37">
        <f>3177+68476</f>
        <v>71653</v>
      </c>
      <c r="P44" s="17">
        <v>6362</v>
      </c>
      <c r="Q44" s="38">
        <v>0.16412037037037039</v>
      </c>
      <c r="R44" s="37">
        <v>821</v>
      </c>
      <c r="S44" s="1" t="s">
        <v>26</v>
      </c>
      <c r="T44" s="36">
        <v>750</v>
      </c>
      <c r="U44" s="25">
        <v>0.22743055555555552</v>
      </c>
      <c r="V44" s="1" t="s">
        <v>26</v>
      </c>
      <c r="W44" s="36">
        <v>2</v>
      </c>
      <c r="X44" s="63">
        <v>5371</v>
      </c>
      <c r="Y44" s="38">
        <v>0.20347222222222219</v>
      </c>
      <c r="Z44" s="1" t="s">
        <v>26</v>
      </c>
      <c r="AA44" s="1" t="s">
        <v>26</v>
      </c>
      <c r="AB44" s="63">
        <v>22925</v>
      </c>
      <c r="AC44" s="38">
        <v>0.25694444444444448</v>
      </c>
      <c r="AD44" s="1" t="s">
        <v>26</v>
      </c>
      <c r="AE44" s="1" t="s">
        <v>26</v>
      </c>
      <c r="AF44" s="7">
        <v>12483</v>
      </c>
      <c r="AG44" s="38">
        <v>0.19513888888888889</v>
      </c>
      <c r="AH44" s="1" t="s">
        <v>26</v>
      </c>
      <c r="AI44" s="45">
        <v>4087</v>
      </c>
      <c r="AJ44">
        <v>845</v>
      </c>
      <c r="AK44" s="7">
        <v>4088</v>
      </c>
      <c r="AL44" s="38">
        <v>0.19791666666666666</v>
      </c>
      <c r="AM44" s="1" t="s">
        <v>26</v>
      </c>
      <c r="AN44" s="1" t="s">
        <v>26</v>
      </c>
      <c r="AO44" s="7">
        <v>819</v>
      </c>
      <c r="AP44" s="38">
        <v>0.17916666666666667</v>
      </c>
      <c r="AQ44" s="1" t="s">
        <v>26</v>
      </c>
      <c r="AR44" s="1" t="s">
        <v>26</v>
      </c>
      <c r="AS44" s="7"/>
      <c r="AT44" s="38"/>
      <c r="AU44" s="7"/>
      <c r="AV44" s="1"/>
    </row>
    <row r="45" spans="1:48">
      <c r="A45" s="3" t="s">
        <v>37</v>
      </c>
      <c r="B45" s="31">
        <v>99793</v>
      </c>
      <c r="C45" s="19">
        <v>0.31944444444444448</v>
      </c>
      <c r="D45" s="52">
        <v>1055</v>
      </c>
      <c r="E45" s="52">
        <v>47875</v>
      </c>
      <c r="F45" s="30">
        <v>172229</v>
      </c>
      <c r="G45" s="35">
        <v>9426</v>
      </c>
      <c r="H45" s="8">
        <v>0</v>
      </c>
      <c r="I45" s="30">
        <v>39836</v>
      </c>
      <c r="J45" s="24">
        <v>0.23645833333333333</v>
      </c>
      <c r="K45" s="30">
        <f>$K$46/12</f>
        <v>1412.3333333333333</v>
      </c>
      <c r="L45" s="30">
        <v>15773</v>
      </c>
      <c r="M45" s="30">
        <v>58112</v>
      </c>
      <c r="N45" s="37">
        <f t="shared" si="19"/>
        <v>73885</v>
      </c>
      <c r="O45" s="37">
        <f>4134+41823</f>
        <v>45957</v>
      </c>
      <c r="P45" s="17">
        <v>6055</v>
      </c>
      <c r="Q45" s="38">
        <v>0.19976851851851851</v>
      </c>
      <c r="R45" s="37">
        <v>636</v>
      </c>
      <c r="S45" s="1" t="s">
        <v>26</v>
      </c>
      <c r="T45" s="36">
        <v>690</v>
      </c>
      <c r="U45" s="25">
        <v>0.1763888888888889</v>
      </c>
      <c r="V45" s="1" t="s">
        <v>26</v>
      </c>
      <c r="W45" s="36">
        <v>6</v>
      </c>
      <c r="X45" s="63">
        <v>6590</v>
      </c>
      <c r="Y45" s="38">
        <v>0.20555555555555557</v>
      </c>
      <c r="Z45" s="1" t="s">
        <v>26</v>
      </c>
      <c r="AA45" s="1" t="s">
        <v>26</v>
      </c>
      <c r="AB45" s="63">
        <v>24024</v>
      </c>
      <c r="AC45" s="38">
        <v>0.26458333333333334</v>
      </c>
      <c r="AD45" s="1" t="s">
        <v>26</v>
      </c>
      <c r="AE45" s="1" t="s">
        <v>26</v>
      </c>
      <c r="AF45" s="7">
        <v>10108</v>
      </c>
      <c r="AG45" s="38">
        <v>0.19097222222222221</v>
      </c>
      <c r="AH45" s="1" t="s">
        <v>26</v>
      </c>
      <c r="AI45" s="45">
        <v>3209</v>
      </c>
      <c r="AJ45">
        <v>831</v>
      </c>
      <c r="AK45" s="7">
        <v>3842</v>
      </c>
      <c r="AL45" s="38">
        <v>0.17916666666666667</v>
      </c>
      <c r="AM45" s="1" t="s">
        <v>26</v>
      </c>
      <c r="AN45" s="1" t="s">
        <v>26</v>
      </c>
      <c r="AO45" s="7">
        <v>805</v>
      </c>
      <c r="AP45" s="38">
        <v>0.16944444444444443</v>
      </c>
      <c r="AQ45" s="1" t="s">
        <v>26</v>
      </c>
      <c r="AR45" s="1" t="s">
        <v>26</v>
      </c>
      <c r="AS45" s="7"/>
      <c r="AT45" s="38"/>
      <c r="AU45" s="7"/>
      <c r="AV45" s="1"/>
    </row>
    <row r="46" spans="1:48">
      <c r="A46" s="9" t="s">
        <v>38</v>
      </c>
      <c r="B46" s="10">
        <f>SUM(B34:B45)</f>
        <v>918318</v>
      </c>
      <c r="C46" s="22">
        <f>AVERAGE(C34:C45)</f>
        <v>0.34658564814814818</v>
      </c>
      <c r="D46" s="10">
        <f>SUM(D34:D45)</f>
        <v>10740</v>
      </c>
      <c r="E46" s="10">
        <f>SUM(E34:E45)</f>
        <v>898227</v>
      </c>
      <c r="F46" s="10">
        <f>SUM(F34:F45)</f>
        <v>3927541</v>
      </c>
      <c r="G46" s="10">
        <f>SUM(G34:G45)</f>
        <v>206504</v>
      </c>
      <c r="H46" s="10">
        <f t="shared" ref="H46:AR46" si="20">SUM(H34:H45)</f>
        <v>0</v>
      </c>
      <c r="I46" s="10">
        <f t="shared" si="20"/>
        <v>541642</v>
      </c>
      <c r="J46" s="22">
        <f>AVERAGE(J34:J45)</f>
        <v>0.23161892361111111</v>
      </c>
      <c r="K46" s="10">
        <v>16948</v>
      </c>
      <c r="L46" s="10">
        <f t="shared" ref="L46" si="21">SUM(L34:L45)</f>
        <v>197549</v>
      </c>
      <c r="M46" s="10">
        <f t="shared" si="20"/>
        <v>899185</v>
      </c>
      <c r="N46" s="10">
        <f t="shared" si="20"/>
        <v>1096734</v>
      </c>
      <c r="O46" s="10">
        <f t="shared" si="20"/>
        <v>675727</v>
      </c>
      <c r="P46" s="10">
        <f t="shared" si="20"/>
        <v>85530</v>
      </c>
      <c r="Q46" s="22">
        <f>AVERAGE(Q34:Q45)</f>
        <v>0.16695601851851852</v>
      </c>
      <c r="R46" s="10">
        <f t="shared" si="20"/>
        <v>2463</v>
      </c>
      <c r="S46" s="10">
        <f t="shared" si="20"/>
        <v>0</v>
      </c>
      <c r="T46" s="10">
        <f t="shared" si="20"/>
        <v>8606</v>
      </c>
      <c r="U46" s="22">
        <f>AVERAGE(U34:U45)</f>
        <v>0.18894675925925927</v>
      </c>
      <c r="V46" s="10">
        <f t="shared" si="20"/>
        <v>0</v>
      </c>
      <c r="W46" s="10">
        <f t="shared" si="20"/>
        <v>176</v>
      </c>
      <c r="X46" s="10">
        <f t="shared" si="20"/>
        <v>69456</v>
      </c>
      <c r="Y46" s="22">
        <f>AVERAGE(Y34:Y45)</f>
        <v>0.22731481481481483</v>
      </c>
      <c r="Z46" s="10">
        <f t="shared" si="20"/>
        <v>0</v>
      </c>
      <c r="AA46" s="10">
        <f t="shared" si="20"/>
        <v>0</v>
      </c>
      <c r="AB46" s="10">
        <f t="shared" ref="AB46:AE46" si="22">SUM(AB34:AB45)</f>
        <v>289075</v>
      </c>
      <c r="AC46" s="22">
        <f>AVERAGE(AC34:AC45)</f>
        <v>0.26979166666666671</v>
      </c>
      <c r="AD46" s="10">
        <f t="shared" si="22"/>
        <v>0</v>
      </c>
      <c r="AE46" s="10">
        <f t="shared" si="22"/>
        <v>0</v>
      </c>
      <c r="AF46" s="10">
        <f t="shared" si="20"/>
        <v>165073</v>
      </c>
      <c r="AG46" s="22">
        <f>AVERAGE(AG34:AG45)</f>
        <v>0.1615162037037037</v>
      </c>
      <c r="AH46" s="10">
        <f t="shared" si="20"/>
        <v>0</v>
      </c>
      <c r="AI46" s="10">
        <f t="shared" si="20"/>
        <v>47512</v>
      </c>
      <c r="AJ46" s="10">
        <f t="shared" si="20"/>
        <v>9293</v>
      </c>
      <c r="AK46" s="10">
        <f t="shared" si="20"/>
        <v>55974</v>
      </c>
      <c r="AL46" s="22">
        <f>AVERAGE(AL34:AL45)</f>
        <v>0.20098379629629629</v>
      </c>
      <c r="AM46" s="10">
        <f t="shared" ref="AM46" si="23">SUM(AM34:AM45)</f>
        <v>0</v>
      </c>
      <c r="AN46" s="10">
        <f t="shared" si="20"/>
        <v>0</v>
      </c>
      <c r="AO46" s="10">
        <f t="shared" si="20"/>
        <v>10779</v>
      </c>
      <c r="AP46" s="22">
        <f>AVERAGE(AP34:AP45)</f>
        <v>0.15572916666666667</v>
      </c>
      <c r="AQ46" s="10">
        <f t="shared" ref="AQ46" si="24">SUM(AQ34:AQ45)</f>
        <v>0</v>
      </c>
      <c r="AR46" s="10">
        <f t="shared" si="20"/>
        <v>0</v>
      </c>
      <c r="AS46" s="10">
        <f t="shared" ref="AS46" si="25">SUM(AS34:AS45)</f>
        <v>0</v>
      </c>
      <c r="AT46" s="22" t="e">
        <f>AVERAGE(AT34:AT45)</f>
        <v>#DIV/0!</v>
      </c>
      <c r="AU46" s="10"/>
      <c r="AV46" s="10">
        <f t="shared" ref="AV46" si="26">SUM(AV34:AV45)</f>
        <v>0</v>
      </c>
    </row>
  </sheetData>
  <mergeCells count="10">
    <mergeCell ref="AS1:AV1"/>
    <mergeCell ref="AB1:AE1"/>
    <mergeCell ref="AF1:AJ1"/>
    <mergeCell ref="AK1:AN1"/>
    <mergeCell ref="B1:H1"/>
    <mergeCell ref="AO1:AR1"/>
    <mergeCell ref="P1:S1"/>
    <mergeCell ref="T1:W1"/>
    <mergeCell ref="I1:O1"/>
    <mergeCell ref="X1:AA1"/>
  </mergeCells>
  <conditionalFormatting sqref="C44">
    <cfRule type="cellIs" dxfId="4" priority="27" stopIfTrue="1" operator="lessThan">
      <formula>0</formula>
    </cfRule>
  </conditionalFormatting>
  <conditionalFormatting sqref="J44">
    <cfRule type="cellIs" dxfId="3" priority="26" stopIfTrue="1" operator="lessThan">
      <formula>0</formula>
    </cfRule>
  </conditionalFormatting>
  <conditionalFormatting sqref="Q44">
    <cfRule type="cellIs" dxfId="2" priority="25" stopIfTrue="1" operator="lessThan">
      <formula>0</formula>
    </cfRule>
  </conditionalFormatting>
  <conditionalFormatting sqref="D29">
    <cfRule type="cellIs" dxfId="1" priority="4" stopIfTrue="1" operator="lessThan">
      <formula>0</formula>
    </cfRule>
  </conditionalFormatting>
  <conditionalFormatting sqref="D44:E44">
    <cfRule type="cellIs" dxfId="0" priority="3" stopIfTrue="1" operator="lessThan">
      <formula>0</formula>
    </cfRule>
  </conditionalFormatting>
  <printOptions gridLines="1"/>
  <pageMargins left="0.7" right="0.7" top="0.75" bottom="0.75" header="0.3" footer="0.3"/>
  <pageSetup scale="8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CE2C-AD10-4F97-80B4-324BC72302B3}">
  <dimension ref="A1"/>
  <sheetViews>
    <sheetView workbookViewId="0">
      <selection activeCell="D6" sqref="D6"/>
    </sheetView>
  </sheetViews>
  <sheetFormatPr defaultRowHeight="14.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95f7c91-53ff-4102-8bbc-736af5b7963c">5TA2TP5YT2S6-2138860988-19495</_dlc_DocId>
    <_dlc_DocIdUrl xmlns="395f7c91-53ff-4102-8bbc-736af5b7963c">
      <Url>https://flahca.sharepoint.com/sites/mes/AHCA/_layouts/15/DocIdRedir.aspx?ID=5TA2TP5YT2S6-2138860988-19495</Url>
      <Description>5TA2TP5YT2S6-2138860988-19495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AAF7BC7A1F79E45B8588101739BF555" ma:contentTypeVersion="11" ma:contentTypeDescription="Create a new document." ma:contentTypeScope="" ma:versionID="b05b3520ea77545019e3eeff271b94be">
  <xsd:schema xmlns:xsd="http://www.w3.org/2001/XMLSchema" xmlns:xs="http://www.w3.org/2001/XMLSchema" xmlns:p="http://schemas.microsoft.com/office/2006/metadata/properties" xmlns:ns2="a0976c69-cdba-4cfb-9baf-cc5c7760d342" xmlns:ns3="29fdf6b9-9940-49e9-a5c9-0152aa9d3985" xmlns:ns4="395f7c91-53ff-4102-8bbc-736af5b7963c" targetNamespace="http://schemas.microsoft.com/office/2006/metadata/properties" ma:root="true" ma:fieldsID="d5bf587106267f9b59e8c55a7f596a3a" ns2:_="" ns3:_="" ns4:_="">
    <xsd:import namespace="a0976c69-cdba-4cfb-9baf-cc5c7760d342"/>
    <xsd:import namespace="29fdf6b9-9940-49e9-a5c9-0152aa9d3985"/>
    <xsd:import namespace="395f7c91-53ff-4102-8bbc-736af5b796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EventHashCode" minOccurs="0"/>
                <xsd:element ref="ns2:MediaServiceGenerationTime" minOccurs="0"/>
                <xsd:element ref="ns4:_dlc_DocId" minOccurs="0"/>
                <xsd:element ref="ns4:_dlc_DocIdUrl" minOccurs="0"/>
                <xsd:element ref="ns4:_dlc_DocIdPersistId" minOccurs="0"/>
                <xsd:element ref="ns2:MediaServiceAutoKeyPoints" minOccurs="0"/>
                <xsd:element ref="ns2:MediaServiceKeyPoint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976c69-cdba-4cfb-9baf-cc5c7760d3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AutoTags" ma:index="20" nillable="true" ma:displayName="Tags" ma:internalName="MediaServiceAutoTag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9fdf6b9-9940-49e9-a5c9-0152aa9d39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5f7c91-53ff-4102-8bbc-736af5b7963c" elementFormDefault="qualified">
    <xsd:import namespace="http://schemas.microsoft.com/office/2006/documentManagement/types"/>
    <xsd:import namespace="http://schemas.microsoft.com/office/infopath/2007/PartnerControls"/>
    <xsd:element name="_dlc_DocId" ma:index="15" nillable="true" ma:displayName="Document ID Value" ma:description="The value of the document ID assigned to this item." ma:internalName="_dlc_DocId" ma:readOnly="true">
      <xsd:simpleType>
        <xsd:restriction base="dms:Text"/>
      </xsd:simpleType>
    </xsd:element>
    <xsd:element name="_dlc_DocIdUrl" ma:index="1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7C09B9-C602-4D44-A9B2-1E82687EBA70}">
  <ds:schemaRefs>
    <ds:schemaRef ds:uri="5e7e1f39-445f-4d2b-ade5-c39d6ac51bd5"/>
    <ds:schemaRef ds:uri="5383bbcb-a11f-4135-af04-5fdef9f84f10"/>
    <ds:schemaRef ds:uri="http://schemas.openxmlformats.org/package/2006/metadata/core-properties"/>
    <ds:schemaRef ds:uri="http://www.w3.org/XML/1998/namespace"/>
    <ds:schemaRef ds:uri="http://purl.org/dc/dcmitype/"/>
    <ds:schemaRef ds:uri="http://purl.org/dc/terms/"/>
    <ds:schemaRef ds:uri="http://schemas.microsoft.com/office/2006/documentManagement/types"/>
    <ds:schemaRef ds:uri="http://schemas.microsoft.com/office/infopath/2007/PartnerControls"/>
    <ds:schemaRef ds:uri="395f7c91-53ff-4102-8bbc-736af5b7963c"/>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A2C0BD33-1E7D-4203-B08F-299254C90645}">
  <ds:schemaRefs>
    <ds:schemaRef ds:uri="http://schemas.microsoft.com/sharepoint/v3/contenttype/forms"/>
  </ds:schemaRefs>
</ds:datastoreItem>
</file>

<file path=customXml/itemProps3.xml><?xml version="1.0" encoding="utf-8"?>
<ds:datastoreItem xmlns:ds="http://schemas.openxmlformats.org/officeDocument/2006/customXml" ds:itemID="{52EB7BB8-C086-49EF-ADBF-B4EABBC79865}">
  <ds:schemaRefs>
    <ds:schemaRef ds:uri="http://schemas.microsoft.com/sharepoint/events"/>
  </ds:schemaRefs>
</ds:datastoreItem>
</file>

<file path=customXml/itemProps4.xml><?xml version="1.0" encoding="utf-8"?>
<ds:datastoreItem xmlns:ds="http://schemas.openxmlformats.org/officeDocument/2006/customXml" ds:itemID="{77C88CC3-2B87-4AB8-806C-44A6FF075EF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Brett Berneburg</dc:creator>
  <cp:keywords/>
  <dc:description/>
  <cp:lastModifiedBy>Anne Frost</cp:lastModifiedBy>
  <cp:revision/>
  <cp:lastPrinted>2021-05-02T02:50:47Z</cp:lastPrinted>
  <dcterms:created xsi:type="dcterms:W3CDTF">2020-12-14T15:23:08Z</dcterms:created>
  <dcterms:modified xsi:type="dcterms:W3CDTF">2021-05-02T02:51:39Z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0x0101001AAF7BC7A1F79E45B8588101739BF555</vt:lpwstr>
  </property>
  <property fmtid="{D5CDD505-2E9C-101B-9397-08002B2CF9AE}" pid="3" name="_dlc_DocIdItemGuid">
    <vt:lpwstr>1af633cd-b5fe-4b4d-83ce-cc65eee5e2bc</vt:lpwstr>
  </property>
</Properties>
</file>