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ARRETT, KIRSTEN\SMMC Report Guide\Suspected_Confirmed_Waste_Reporting\"/>
    </mc:Choice>
  </mc:AlternateContent>
  <xr:revisionPtr revIDLastSave="0" documentId="8_{0945ACF7-8D51-4B66-ABA3-01FE0E348391}" xr6:coauthVersionLast="47" xr6:coauthVersionMax="47" xr10:uidLastSave="{00000000-0000-0000-0000-000000000000}"/>
  <workbookProtection workbookAlgorithmName="SHA-512" workbookHashValue="AUxCeGB7zWzXLaT6we2UNdKNEB8yx2PvSvbpE0Ejg/Ium6stQ/+qZpOAr0lYFh1jQVw4iZgpcp7Y9uzE265cWQ==" workbookSaltValue="Z6XV0uoGFAzjntnK0he17w==" workbookSpinCount="100000" lockStructure="1"/>
  <bookViews>
    <workbookView xWindow="25980" yWindow="780" windowWidth="22920" windowHeight="13470" firstSheet="3" activeTab="6" xr2:uid="{A1A34554-3656-4257-8DC1-4BFDB7F24843}"/>
  </bookViews>
  <sheets>
    <sheet name="Recovery Categories Defined" sheetId="8" r:id="rId1"/>
    <sheet name="Line by Line Field Definitions" sheetId="9" r:id="rId2"/>
    <sheet name="Summary of Waste" sheetId="7" r:id="rId3"/>
    <sheet name="Q1 Details of Waste" sheetId="2" r:id="rId4"/>
    <sheet name="Q2 Details of Waste" sheetId="3" r:id="rId5"/>
    <sheet name="Q3 Details of Waste" sheetId="4" r:id="rId6"/>
    <sheet name="Q4 Details of Waste" sheetId="5" r:id="rId7"/>
    <sheet name="Lists" sheetId="1" state="hidden" r:id="rId8"/>
  </sheets>
  <definedNames>
    <definedName name="finalopq1" localSheetId="3">'Q1 Details of Waste'!$T:$T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7" l="1"/>
  <c r="F17" i="7"/>
  <c r="F18" i="7"/>
  <c r="F20" i="7"/>
  <c r="F19" i="7"/>
  <c r="F21" i="7"/>
  <c r="F22" i="7"/>
  <c r="F15" i="7"/>
  <c r="F14" i="7"/>
  <c r="E23" i="7"/>
  <c r="E22" i="7"/>
  <c r="E21" i="7"/>
  <c r="E20" i="7"/>
  <c r="E19" i="7"/>
  <c r="E18" i="7"/>
  <c r="E17" i="7"/>
  <c r="E16" i="7"/>
  <c r="F16" i="7"/>
  <c r="E15" i="7"/>
  <c r="F23" i="7"/>
  <c r="H21" i="7"/>
  <c r="L32" i="7"/>
  <c r="K32" i="7"/>
  <c r="L31" i="7"/>
  <c r="K31" i="7"/>
  <c r="L30" i="7"/>
  <c r="K30" i="7"/>
  <c r="L29" i="7"/>
  <c r="K29" i="7"/>
  <c r="L28" i="7"/>
  <c r="K28" i="7"/>
  <c r="L33" i="7"/>
  <c r="K33" i="7"/>
  <c r="I33" i="7"/>
  <c r="J33" i="7"/>
  <c r="J32" i="7"/>
  <c r="I32" i="7"/>
  <c r="J31" i="7"/>
  <c r="I31" i="7"/>
  <c r="J30" i="7"/>
  <c r="I30" i="7"/>
  <c r="J29" i="7"/>
  <c r="I29" i="7"/>
  <c r="J28" i="7"/>
  <c r="I28" i="7"/>
  <c r="G33" i="7"/>
  <c r="F33" i="7"/>
  <c r="E33" i="7"/>
  <c r="H33" i="7"/>
  <c r="H32" i="7"/>
  <c r="H31" i="7"/>
  <c r="H30" i="7"/>
  <c r="H28" i="7"/>
  <c r="H29" i="7"/>
  <c r="G32" i="7"/>
  <c r="G31" i="7"/>
  <c r="G30" i="7"/>
  <c r="G29" i="7"/>
  <c r="G28" i="7"/>
  <c r="F32" i="7"/>
  <c r="F31" i="7"/>
  <c r="E32" i="7"/>
  <c r="E31" i="7"/>
  <c r="F30" i="7"/>
  <c r="E30" i="7"/>
  <c r="F29" i="7"/>
  <c r="E29" i="7"/>
  <c r="F28" i="7"/>
  <c r="E28" i="7"/>
  <c r="L23" i="7"/>
  <c r="K23" i="7"/>
  <c r="L22" i="7"/>
  <c r="K22" i="7"/>
  <c r="L21" i="7"/>
  <c r="K21" i="7"/>
  <c r="L20" i="7"/>
  <c r="K20" i="7"/>
  <c r="L19" i="7"/>
  <c r="K19" i="7"/>
  <c r="L18" i="7"/>
  <c r="K18" i="7"/>
  <c r="L17" i="7"/>
  <c r="K17" i="7"/>
  <c r="L16" i="7"/>
  <c r="K16" i="7"/>
  <c r="L15" i="7"/>
  <c r="K15" i="7"/>
  <c r="L14" i="7"/>
  <c r="K14" i="7"/>
  <c r="J23" i="7"/>
  <c r="I23" i="7"/>
  <c r="J22" i="7"/>
  <c r="I22" i="7"/>
  <c r="J21" i="7"/>
  <c r="I21" i="7"/>
  <c r="J20" i="7"/>
  <c r="I20" i="7"/>
  <c r="J19" i="7"/>
  <c r="I19" i="7"/>
  <c r="J18" i="7"/>
  <c r="I18" i="7"/>
  <c r="J17" i="7"/>
  <c r="I17" i="7"/>
  <c r="J16" i="7"/>
  <c r="I16" i="7"/>
  <c r="J15" i="7"/>
  <c r="I15" i="7"/>
  <c r="J14" i="7"/>
  <c r="I14" i="7"/>
  <c r="H23" i="7"/>
  <c r="G23" i="7"/>
  <c r="H22" i="7"/>
  <c r="G22" i="7"/>
  <c r="G21" i="7"/>
  <c r="H20" i="7"/>
  <c r="G20" i="7"/>
  <c r="H19" i="7"/>
  <c r="G19" i="7"/>
  <c r="H18" i="7"/>
  <c r="G18" i="7"/>
  <c r="H17" i="7"/>
  <c r="G17" i="7"/>
  <c r="H16" i="7"/>
  <c r="G16" i="7"/>
  <c r="H15" i="7"/>
  <c r="G15" i="7"/>
  <c r="H14" i="7"/>
  <c r="G14" i="7"/>
  <c r="N20" i="7" l="1"/>
  <c r="M14" i="7"/>
  <c r="N19" i="7"/>
  <c r="N23" i="7"/>
  <c r="N16" i="7"/>
  <c r="M18" i="7"/>
  <c r="M22" i="7"/>
  <c r="N14" i="7"/>
  <c r="N18" i="7"/>
  <c r="N29" i="7"/>
  <c r="M33" i="7"/>
  <c r="N22" i="7"/>
  <c r="N31" i="7"/>
  <c r="M16" i="7"/>
  <c r="M20" i="7"/>
  <c r="M29" i="7"/>
  <c r="N15" i="7"/>
  <c r="M31" i="7"/>
  <c r="N33" i="7"/>
  <c r="M17" i="7"/>
  <c r="M21" i="7"/>
  <c r="M32" i="7"/>
  <c r="M28" i="7"/>
  <c r="M30" i="7"/>
  <c r="M15" i="7"/>
  <c r="M19" i="7"/>
  <c r="M23" i="7"/>
  <c r="N17" i="7"/>
  <c r="N21" i="7"/>
  <c r="N28" i="7"/>
  <c r="N30" i="7"/>
  <c r="N32" i="7"/>
</calcChain>
</file>

<file path=xl/sharedStrings.xml><?xml version="1.0" encoding="utf-8"?>
<sst xmlns="http://schemas.openxmlformats.org/spreadsheetml/2006/main" count="314" uniqueCount="167">
  <si>
    <t>Waste Recovery Category</t>
  </si>
  <si>
    <t>Provider Type (Under Review)</t>
  </si>
  <si>
    <t>Cost Share</t>
  </si>
  <si>
    <t xml:space="preserve">01 - GENERAL HOSPITAL </t>
  </si>
  <si>
    <t>Credit Balance</t>
  </si>
  <si>
    <t>05 - COMMUNITY BEHAVIORAL HEALTH SERVICES</t>
  </si>
  <si>
    <t>Data Mining</t>
  </si>
  <si>
    <t>06 - AMBULATORY HEALTH CARE FACILITY</t>
  </si>
  <si>
    <t>DRG Validation</t>
  </si>
  <si>
    <t>07 - SPECIALIZED THERAPEUTIC SERVICES</t>
  </si>
  <si>
    <t>Medical Records Review</t>
  </si>
  <si>
    <t>08 - SCHOOL DISTRICT</t>
  </si>
  <si>
    <t>Retroterms</t>
  </si>
  <si>
    <t>09 - HOSPITAL-BASED SKILLED NURSING FACILITY</t>
  </si>
  <si>
    <t>Settlements</t>
  </si>
  <si>
    <t>10 - SKILLED NURSING FACILITY</t>
  </si>
  <si>
    <t>Subrogation</t>
  </si>
  <si>
    <t>13 - RURAL HOSPITAL SWING BED FACILITY</t>
  </si>
  <si>
    <t>TPL</t>
  </si>
  <si>
    <t>14 - ASSISTIVE CARE SERVICES</t>
  </si>
  <si>
    <t>Other (define in MCO Comments)</t>
  </si>
  <si>
    <t>15 - HOSPICE</t>
  </si>
  <si>
    <t>16 - RESIDENTIAL AND FREESTANDING PSYCHIATRIC FACILITY</t>
  </si>
  <si>
    <t>Status of Recovery</t>
  </si>
  <si>
    <t>20 - PHARMACY</t>
  </si>
  <si>
    <t>Ongoing</t>
  </si>
  <si>
    <t>23 - MEDICAL FOSTER CARE/ PERSONAL CARE PROVIDER</t>
  </si>
  <si>
    <t>Completed</t>
  </si>
  <si>
    <t>24 - PRESCRIBED PEDIATRIC EXTENDED CARE (PPECC)</t>
  </si>
  <si>
    <t>25 - PHYSICIAN (M.D.)</t>
  </si>
  <si>
    <t>Provider or Recipient Indicator</t>
  </si>
  <si>
    <t>26 - PHYSICIAN (D.O.)</t>
  </si>
  <si>
    <t>Provider</t>
  </si>
  <si>
    <t>27 - PODIATRIST</t>
  </si>
  <si>
    <t>Recipient</t>
  </si>
  <si>
    <t>28 - CHIROPRACTOR</t>
  </si>
  <si>
    <t>29 - PHYSICIAN ASSISTANT</t>
  </si>
  <si>
    <t>Vendor Type Associated</t>
  </si>
  <si>
    <t>30 - NURSE PRACTITIONER (ARNP)</t>
  </si>
  <si>
    <t>Dental</t>
  </si>
  <si>
    <t>31 - REGISTERED NURSE/REGISTERED NURSE FIRST ASSISTANT</t>
  </si>
  <si>
    <t>Vision</t>
  </si>
  <si>
    <t>32 - SOCIAL WORKER/CASE MANAGER</t>
  </si>
  <si>
    <t>Transportation</t>
  </si>
  <si>
    <t>34 - LICENSED MIDWIFE</t>
  </si>
  <si>
    <t>Behavioral Health</t>
  </si>
  <si>
    <t>35 - DENTIST</t>
  </si>
  <si>
    <t>Prepayment Review</t>
  </si>
  <si>
    <t>40 - AMBULANCE</t>
  </si>
  <si>
    <t xml:space="preserve">Pharmacy </t>
  </si>
  <si>
    <t>41 - NON-EMERGENCY TRANSPORT</t>
  </si>
  <si>
    <t>42 - AIR AMBULANCE</t>
  </si>
  <si>
    <t>Overpayment Collection Method</t>
  </si>
  <si>
    <t>43 - TAXICAB COMPANY</t>
  </si>
  <si>
    <t>Provider Submitted Check</t>
  </si>
  <si>
    <t>44 - GOVERNMENT/MUNICIPAL TRANSPORT</t>
  </si>
  <si>
    <t>Plan Initiated Withhold</t>
  </si>
  <si>
    <t>45 - PRIVATE TRANSPORTATION</t>
  </si>
  <si>
    <t>Plan Initiated Recoupment</t>
  </si>
  <si>
    <t>46 - NON-PROFIT TRANSPORTATION</t>
  </si>
  <si>
    <t>47 - MULTI-LOAD PRIVATE TRANSPORT</t>
  </si>
  <si>
    <t>50 - INDEPENDENT LABORATORY</t>
  </si>
  <si>
    <t>51 - PORTABLE X-RAY COMPANY</t>
  </si>
  <si>
    <t>60 - AUDIOLOGIST</t>
  </si>
  <si>
    <t>61 - HEARING AID SPECIALIST</t>
  </si>
  <si>
    <t>62 - OPTOMETRIST</t>
  </si>
  <si>
    <t>63 - OPTICIAN</t>
  </si>
  <si>
    <t>65 - HOME HEALTH SERVICES</t>
  </si>
  <si>
    <t>66 - RURAL HEALTH CLINIC</t>
  </si>
  <si>
    <t>67 - HOME AND COMMUNITY BASED SERVICES WAIVER</t>
  </si>
  <si>
    <t>68 - FEDERALLY QUALIFIED HEALTH CENTER</t>
  </si>
  <si>
    <t>69 - BIRTH CENTER</t>
  </si>
  <si>
    <t>70 - MEDICAID HEALTH PLAN</t>
  </si>
  <si>
    <t>72 - PREPAID MENTAL HEALTH SERVICES</t>
  </si>
  <si>
    <t>75 - VOCATIONAL REHABILITATION AGENCY</t>
  </si>
  <si>
    <t>76 - DEVELOPMENTAL DISABILITY AGENCY</t>
  </si>
  <si>
    <t xml:space="preserve">81 - PROFESSIONAL EARLY INTERVENTION SERVICES          </t>
  </si>
  <si>
    <t>82 - PARAPROFESSIONAL EARLY INTERVENTION SERVICES</t>
  </si>
  <si>
    <t>83 - THERAPIST (PT, OT, ST, RT)</t>
  </si>
  <si>
    <t>89 - DIALYSIS CENTER</t>
  </si>
  <si>
    <t>90 - DURABLE MED EQUIPT/ MEDICAL SUPPLIES</t>
  </si>
  <si>
    <t>91 - CASE MANAGEMENT AGENCY</t>
  </si>
  <si>
    <t>MCO Internal Tracking ID</t>
  </si>
  <si>
    <t>Date Recovery Initiated</t>
  </si>
  <si>
    <t>Reporting Quarter Initially Identified</t>
  </si>
  <si>
    <t xml:space="preserve">Entire Project Completion Date </t>
  </si>
  <si>
    <t>Provider/Recipient- Last Name</t>
  </si>
  <si>
    <t>Provider/Recipient - First Name</t>
  </si>
  <si>
    <t>Provider/Recipient Middle Initial</t>
  </si>
  <si>
    <t>Entity Name</t>
  </si>
  <si>
    <t>Zip Code</t>
  </si>
  <si>
    <t>NPI</t>
  </si>
  <si>
    <t>TIN</t>
  </si>
  <si>
    <t xml:space="preserve">Medicaid Provider ID </t>
  </si>
  <si>
    <t>Preliminary Overpayment Amount  Identified</t>
  </si>
  <si>
    <t>Updated Overpayment Amount Identified</t>
  </si>
  <si>
    <t>Final Overpayment Amount Identified</t>
  </si>
  <si>
    <t>Overpayment  Amount Recovered</t>
  </si>
  <si>
    <t>MCO Comments and Details Regarding Waste Recovery Category</t>
  </si>
  <si>
    <t>MCO Comments and Details Regarding Overpayment Collection Method</t>
  </si>
  <si>
    <t>Other MCO Comments and Details</t>
  </si>
  <si>
    <t>Q1</t>
  </si>
  <si>
    <t>Q2</t>
  </si>
  <si>
    <t>Q3</t>
  </si>
  <si>
    <t>Q4</t>
  </si>
  <si>
    <t>Final Overpayment</t>
  </si>
  <si>
    <t>Final Recovery</t>
  </si>
  <si>
    <t>Pharmacy</t>
  </si>
  <si>
    <t>Recovery Categories</t>
  </si>
  <si>
    <t>Recovery Categories Defined</t>
  </si>
  <si>
    <t>Cost share is when a member does not fully meet the financial requirement for Medicaid eligibility and may pay a portion of their medical expenses each month in order to be eligible for Medicaid.  Cost Share – occurs when a patient pays for a portion of health care costs and means the recipient’s out of pocket payment to the provider for furnishing medical, allied care, goods, or services.</t>
  </si>
  <si>
    <t>Credit Balance is an onsite review of the facility’s accounting and can include identification of duplicate payments, incorrect payment errors, COB, change in hospital billing, etc.</t>
  </si>
  <si>
    <t>Data mining includes contract configuration errors, fee schedule errors, incorrect billing, excessive units, inclusive billing, multiple procedure reduction errors, incorrect billing per Medicare/Medicaid guidelines, etc.</t>
  </si>
  <si>
    <t>Coding and clinical review of inpatient stay charts to determine proper DRG was billed and paid.</t>
  </si>
  <si>
    <t>Medical Chart review to determine proper billing according to Medicare/Medicaid guidelines.  Example - SNF/IRF chart review which reviews charts to determine proper stay guidelines and billing/payment of RUGs.</t>
  </si>
  <si>
    <t>Retro-termination of member eligibility.</t>
  </si>
  <si>
    <t>Settlements includes all recovery opportunities that MCO's Payment Integrity department (Recovery Department could not pursue due to inclusion of recovery claims within a settlement’s terms.</t>
  </si>
  <si>
    <t>Recovery of monies from third party liability insurance.</t>
  </si>
  <si>
    <t>Recovery of money where another medical insurance was primary and the MCO secondary.</t>
  </si>
  <si>
    <t>Vendor</t>
  </si>
  <si>
    <t>Recovery of money where the MCO's vendor identified improper payments or billing errors.</t>
  </si>
  <si>
    <t>Field Name</t>
  </si>
  <si>
    <t>Description</t>
  </si>
  <si>
    <t>Plan's case/audit number</t>
  </si>
  <si>
    <t>Date recovery initiated (format MM/DD/YYYY)</t>
  </si>
  <si>
    <t>Quarter in YYYYQQ format (ex: 2015Q1)</t>
  </si>
  <si>
    <t>Ongoing or completed</t>
  </si>
  <si>
    <t xml:space="preserve">Completion Date </t>
  </si>
  <si>
    <t>Date completed (format MM/DD/YYYY)</t>
  </si>
  <si>
    <t>Recovery Category</t>
  </si>
  <si>
    <t>Categories:  Cost Share, Credit Balance, Data Mining, DRG Validation, Medical Records Review, Retroterms, Settlements, Subrogation, TPL, Other (define in MCO Comments)</t>
  </si>
  <si>
    <t>Indicate the type of vendor associated if applicable</t>
  </si>
  <si>
    <t>Indicate whether a provider or a recipient</t>
  </si>
  <si>
    <t>Provider/Recipient Last Name</t>
  </si>
  <si>
    <t>Provider Last Name</t>
  </si>
  <si>
    <t>Provider/Recipient First Name</t>
  </si>
  <si>
    <t>Provider First Name</t>
  </si>
  <si>
    <t>Providers Middle Initial</t>
  </si>
  <si>
    <t>Name of provider if business entity or group</t>
  </si>
  <si>
    <t>Provider Type</t>
  </si>
  <si>
    <t>Provider type</t>
  </si>
  <si>
    <t>Five Digit zip code of provider or member's location where issue occurred</t>
  </si>
  <si>
    <t>Provider's National Provider Identifier #</t>
  </si>
  <si>
    <t>Provider's Tax ID #</t>
  </si>
  <si>
    <t>Provider Medicaid ID</t>
  </si>
  <si>
    <t>Preliminary Overpayment Amount Identified</t>
  </si>
  <si>
    <t>Total preliminary overpayment identified through plan's audit/recovery activity</t>
  </si>
  <si>
    <t>Updated overpayment identified through plan's audit/recovery activity if different than the preliminary amount</t>
  </si>
  <si>
    <t xml:space="preserve">Final Overpayment Amount Identified </t>
  </si>
  <si>
    <t>Total final overpayment identified through plan's audit/recovery activity</t>
  </si>
  <si>
    <t>Overpayment Amount Recovered</t>
  </si>
  <si>
    <t>Total recovered from provider through plan's audit/recovery activity</t>
  </si>
  <si>
    <t>Provider Submitted Check, Plan Initiated Withhold, Plan Initiated Recoupment, Other (define in MCO Comments)</t>
  </si>
  <si>
    <t>All other details for an "other" selection made in the Waste Recovery Category field</t>
  </si>
  <si>
    <t>All other details for an "other" selection made in the Overpayment Collection Method field</t>
  </si>
  <si>
    <t>Free-form comments from plan for any other comments or details not included elsewhere on the report</t>
  </si>
  <si>
    <t>YTD</t>
  </si>
  <si>
    <t xml:space="preserve">Reporting Period </t>
  </si>
  <si>
    <t>Reporting Quarter</t>
  </si>
  <si>
    <t>Medicaid Health Plan ID(s)</t>
  </si>
  <si>
    <t>Vendor - Vision Name:</t>
  </si>
  <si>
    <t>Vendor - Dental Name:</t>
  </si>
  <si>
    <t>Vendor - Transportation Name:</t>
  </si>
  <si>
    <t>Vendor - Behavioral Health Name:</t>
  </si>
  <si>
    <t xml:space="preserve">Vendor - Pharmacy Name: </t>
  </si>
  <si>
    <t>Medicaid Health Plan</t>
  </si>
  <si>
    <t xml:space="preserve">Medicaid 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</si>
</sst>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164" formatCode="m/d/yy;@"/>
    <numFmt numFmtId="165" formatCode="yyyy\Q\Q"/>
    <numFmt numFmtId="166" formatCode="00000"/>
    <numFmt numFmtId="167" formatCode="yyyymmdd"/>
    <numFmt numFmtId="168" formatCode="_([$$-409]* #,##0.00_);_([$$-409]* \(#,##0.00\);_([$$-409]* &quot;-&quot;??_);_(@_)"/>
    <numFmt numFmtId="169" formatCode="mm/dd/yyyy"/>
  </numFmts>
  <fonts count="16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1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44" fontId="7" fillId="0" borderId="0" applyFont="0" applyFill="0" applyBorder="0" applyAlignment="0" applyProtection="0"/>
    <xf numFmtId="0" fontId="7" fillId="0" borderId="0"/>
  </cellStyleXfs>
  <cellXfs count="8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5" fillId="4" borderId="1" xfId="1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14" fontId="6" fillId="5" borderId="0" xfId="0" applyNumberFormat="1" applyFont="1" applyFill="1" applyAlignment="1">
      <alignment horizontal="center" vertical="center" wrapText="1"/>
    </xf>
    <xf numFmtId="165" fontId="6" fillId="5" borderId="0" xfId="0" applyNumberFormat="1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49" fontId="6" fillId="5" borderId="0" xfId="0" applyNumberFormat="1" applyFont="1" applyFill="1" applyAlignment="1">
      <alignment horizontal="center" vertical="center" wrapText="1"/>
    </xf>
    <xf numFmtId="166" fontId="6" fillId="5" borderId="0" xfId="0" applyNumberFormat="1" applyFont="1" applyFill="1" applyAlignment="1">
      <alignment horizontal="center" vertical="center" wrapText="1"/>
    </xf>
    <xf numFmtId="4" fontId="6" fillId="5" borderId="0" xfId="0" applyNumberFormat="1" applyFont="1" applyFill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49" fontId="0" fillId="0" borderId="0" xfId="0" applyNumberFormat="1"/>
    <xf numFmtId="14" fontId="0" fillId="0" borderId="0" xfId="0" applyNumberFormat="1"/>
    <xf numFmtId="165" fontId="0" fillId="0" borderId="0" xfId="0" applyNumberFormat="1"/>
    <xf numFmtId="166" fontId="0" fillId="0" borderId="0" xfId="0" applyNumberFormat="1"/>
    <xf numFmtId="4" fontId="0" fillId="0" borderId="0" xfId="0" applyNumberFormat="1"/>
    <xf numFmtId="0" fontId="0" fillId="0" borderId="0" xfId="0" applyBorder="1"/>
    <xf numFmtId="0" fontId="3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12" fillId="11" borderId="1" xfId="1" applyFont="1" applyFill="1" applyBorder="1" applyAlignment="1">
      <alignment horizontal="center" vertical="center" wrapText="1"/>
    </xf>
    <xf numFmtId="0" fontId="13" fillId="10" borderId="1" xfId="3" applyFont="1" applyFill="1" applyBorder="1" applyAlignment="1">
      <alignment horizontal="center" vertical="center" wrapText="1"/>
    </xf>
    <xf numFmtId="164" fontId="12" fillId="11" borderId="1" xfId="1" applyNumberFormat="1" applyFont="1" applyFill="1" applyBorder="1" applyAlignment="1">
      <alignment horizontal="center" vertical="center" wrapText="1"/>
    </xf>
    <xf numFmtId="167" fontId="12" fillId="9" borderId="1" xfId="1" applyNumberFormat="1" applyFont="1" applyFill="1" applyBorder="1" applyAlignment="1">
      <alignment horizontal="center" vertical="center" wrapText="1"/>
    </xf>
    <xf numFmtId="49" fontId="12" fillId="11" borderId="1" xfId="1" applyNumberFormat="1" applyFont="1" applyFill="1" applyBorder="1" applyAlignment="1">
      <alignment horizontal="center" vertical="center" wrapText="1"/>
    </xf>
    <xf numFmtId="0" fontId="13" fillId="10" borderId="1" xfId="3" applyFont="1" applyFill="1" applyBorder="1" applyAlignment="1">
      <alignment horizontal="center" wrapText="1"/>
    </xf>
    <xf numFmtId="0" fontId="2" fillId="10" borderId="1" xfId="3" applyFont="1" applyFill="1" applyBorder="1" applyAlignment="1">
      <alignment horizontal="center" wrapText="1"/>
    </xf>
    <xf numFmtId="0" fontId="2" fillId="10" borderId="1" xfId="3" applyFont="1" applyFill="1" applyBorder="1" applyAlignment="1">
      <alignment horizontal="center" vertical="center" wrapText="1"/>
    </xf>
    <xf numFmtId="49" fontId="12" fillId="9" borderId="1" xfId="1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1" fillId="7" borderId="1" xfId="3" applyFont="1" applyFill="1" applyBorder="1" applyAlignment="1">
      <alignment horizontal="center" vertical="center" wrapText="1"/>
    </xf>
    <xf numFmtId="0" fontId="0" fillId="0" borderId="8" xfId="0" applyBorder="1"/>
    <xf numFmtId="0" fontId="0" fillId="10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0" borderId="0" xfId="0" applyProtection="1">
      <protection hidden="1"/>
    </xf>
    <xf numFmtId="0" fontId="9" fillId="5" borderId="1" xfId="0" applyFont="1" applyFill="1" applyBorder="1" applyAlignment="1" applyProtection="1">
      <alignment horizontal="center"/>
      <protection hidden="1"/>
    </xf>
    <xf numFmtId="0" fontId="10" fillId="5" borderId="1" xfId="0" applyFont="1" applyFill="1" applyBorder="1" applyProtection="1">
      <protection hidden="1"/>
    </xf>
    <xf numFmtId="0" fontId="0" fillId="12" borderId="1" xfId="0" applyFill="1" applyBorder="1" applyAlignment="1" applyProtection="1">
      <alignment horizontal="center"/>
      <protection hidden="1"/>
    </xf>
    <xf numFmtId="168" fontId="0" fillId="0" borderId="1" xfId="2" applyNumberFormat="1" applyFont="1" applyBorder="1" applyAlignment="1" applyProtection="1">
      <alignment horizontal="right"/>
      <protection hidden="1"/>
    </xf>
    <xf numFmtId="0" fontId="2" fillId="12" borderId="1" xfId="0" applyFont="1" applyFill="1" applyBorder="1" applyAlignment="1" applyProtection="1">
      <alignment horizontal="center"/>
      <protection hidden="1"/>
    </xf>
    <xf numFmtId="0" fontId="9" fillId="10" borderId="0" xfId="0" applyFont="1" applyFill="1" applyProtection="1">
      <protection hidden="1"/>
    </xf>
    <xf numFmtId="164" fontId="5" fillId="12" borderId="1" xfId="1" applyNumberFormat="1" applyFont="1" applyFill="1" applyBorder="1" applyAlignment="1" applyProtection="1">
      <alignment horizontal="center" vertical="center" wrapText="1"/>
      <protection hidden="1"/>
    </xf>
    <xf numFmtId="44" fontId="0" fillId="0" borderId="1" xfId="2" applyFont="1" applyBorder="1" applyProtection="1">
      <protection hidden="1"/>
    </xf>
    <xf numFmtId="0" fontId="0" fillId="0" borderId="0" xfId="0" applyProtection="1">
      <protection locked="0"/>
    </xf>
    <xf numFmtId="49" fontId="0" fillId="8" borderId="4" xfId="0" applyNumberFormat="1" applyFont="1" applyFill="1" applyBorder="1" applyProtection="1">
      <protection locked="0"/>
    </xf>
    <xf numFmtId="14" fontId="0" fillId="8" borderId="5" xfId="0" applyNumberFormat="1" applyFont="1" applyFill="1" applyBorder="1" applyProtection="1">
      <protection locked="0"/>
    </xf>
    <xf numFmtId="165" fontId="0" fillId="8" borderId="5" xfId="0" applyNumberFormat="1" applyFont="1" applyFill="1" applyBorder="1" applyProtection="1">
      <protection locked="0"/>
    </xf>
    <xf numFmtId="0" fontId="0" fillId="8" borderId="5" xfId="0" applyFont="1" applyFill="1" applyBorder="1" applyProtection="1">
      <protection locked="0"/>
    </xf>
    <xf numFmtId="49" fontId="0" fillId="8" borderId="5" xfId="0" applyNumberFormat="1" applyFont="1" applyFill="1" applyBorder="1" applyProtection="1">
      <protection locked="0"/>
    </xf>
    <xf numFmtId="166" fontId="0" fillId="8" borderId="5" xfId="0" applyNumberFormat="1" applyFont="1" applyFill="1" applyBorder="1" applyProtection="1">
      <protection locked="0"/>
    </xf>
    <xf numFmtId="44" fontId="0" fillId="8" borderId="5" xfId="2" applyFont="1" applyFill="1" applyBorder="1" applyProtection="1">
      <protection locked="0"/>
    </xf>
    <xf numFmtId="0" fontId="0" fillId="8" borderId="6" xfId="0" applyFont="1" applyFill="1" applyBorder="1" applyProtection="1">
      <protection locked="0"/>
    </xf>
    <xf numFmtId="0" fontId="0" fillId="6" borderId="0" xfId="0" applyFill="1" applyProtection="1"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44" fontId="0" fillId="0" borderId="0" xfId="2" applyFont="1" applyProtection="1">
      <protection locked="0"/>
    </xf>
    <xf numFmtId="0" fontId="0" fillId="10" borderId="1" xfId="0" applyFill="1" applyBorder="1" applyProtection="1">
      <protection locked="0" hidden="1"/>
    </xf>
    <xf numFmtId="165" fontId="0" fillId="10" borderId="1" xfId="0" applyNumberFormat="1" applyFill="1" applyBorder="1" applyProtection="1">
      <protection locked="0" hidden="1"/>
    </xf>
    <xf numFmtId="49" fontId="0" fillId="10" borderId="1" xfId="0" applyNumberFormat="1" applyFill="1" applyBorder="1" applyProtection="1">
      <protection locked="0" hidden="1"/>
    </xf>
    <xf numFmtId="49" fontId="6" fillId="5" borderId="2" xfId="0" applyNumberFormat="1" applyFont="1" applyFill="1" applyBorder="1" applyAlignment="1" applyProtection="1">
      <alignment horizontal="center" vertical="center" wrapText="1"/>
    </xf>
    <xf numFmtId="14" fontId="6" fillId="5" borderId="0" xfId="0" applyNumberFormat="1" applyFont="1" applyFill="1" applyBorder="1" applyAlignment="1" applyProtection="1">
      <alignment horizontal="center" vertical="center" wrapText="1"/>
    </xf>
    <xf numFmtId="165" fontId="6" fillId="5" borderId="0" xfId="0" applyNumberFormat="1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49" fontId="6" fillId="5" borderId="0" xfId="0" applyNumberFormat="1" applyFont="1" applyFill="1" applyBorder="1" applyAlignment="1" applyProtection="1">
      <alignment horizontal="center" vertical="center" wrapText="1"/>
    </xf>
    <xf numFmtId="166" fontId="6" fillId="5" borderId="0" xfId="0" applyNumberFormat="1" applyFont="1" applyFill="1" applyBorder="1" applyAlignment="1" applyProtection="1">
      <alignment horizontal="center" vertical="center" wrapText="1"/>
    </xf>
    <xf numFmtId="44" fontId="6" fillId="5" borderId="0" xfId="2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169" fontId="6" fillId="5" borderId="0" xfId="0" applyNumberFormat="1" applyFont="1" applyFill="1" applyBorder="1" applyAlignment="1" applyProtection="1">
      <alignment horizontal="center" vertical="center" wrapText="1"/>
    </xf>
    <xf numFmtId="169" fontId="0" fillId="8" borderId="5" xfId="0" applyNumberFormat="1" applyFont="1" applyFill="1" applyBorder="1" applyProtection="1">
      <protection locked="0"/>
    </xf>
    <xf numFmtId="169" fontId="0" fillId="0" borderId="0" xfId="0" applyNumberFormat="1" applyProtection="1">
      <protection locked="0"/>
    </xf>
    <xf numFmtId="0" fontId="15" fillId="0" borderId="0" xfId="0" applyFont="1"/>
    <xf numFmtId="0" fontId="8" fillId="6" borderId="1" xfId="0" applyFont="1" applyFill="1" applyBorder="1" applyAlignment="1" applyProtection="1">
      <alignment horizontal="center"/>
      <protection hidden="1"/>
    </xf>
    <xf numFmtId="0" fontId="0" fillId="10" borderId="0" xfId="0" applyFill="1" applyAlignment="1" applyProtection="1">
      <alignment horizontal="center"/>
      <protection hidden="1"/>
    </xf>
    <xf numFmtId="0" fontId="0" fillId="6" borderId="7" xfId="0" applyFill="1" applyBorder="1" applyAlignment="1" applyProtection="1">
      <alignment horizontal="center"/>
      <protection hidden="1"/>
    </xf>
    <xf numFmtId="0" fontId="0" fillId="6" borderId="9" xfId="0" applyFill="1" applyBorder="1" applyAlignment="1" applyProtection="1">
      <alignment horizontal="center"/>
      <protection hidden="1"/>
    </xf>
    <xf numFmtId="0" fontId="0" fillId="6" borderId="10" xfId="0" applyFill="1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/>
      <protection hidden="1"/>
    </xf>
  </cellXfs>
  <cellStyles count="4">
    <cellStyle name="Currency" xfId="2" builtinId="4"/>
    <cellStyle name="Normal" xfId="0" builtinId="0"/>
    <cellStyle name="Normal 4 4" xfId="1" xr:uid="{2B40F9C2-BE59-4DEC-BB5B-C250B8A003F4}"/>
    <cellStyle name="Normal 8 2" xfId="3" xr:uid="{5B343ACE-C676-427A-96A3-EAB634856C68}"/>
  </cellStyles>
  <dxfs count="92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30" formatCode="@"/>
    </dxf>
    <dxf>
      <numFmt numFmtId="30" formatCode="@"/>
    </dxf>
    <dxf>
      <numFmt numFmtId="30" formatCode="@"/>
    </dxf>
    <dxf>
      <numFmt numFmtId="166" formatCode="0000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9" formatCode="m/d/yyyy"/>
    </dxf>
    <dxf>
      <numFmt numFmtId="165" formatCode="yyyy\Q\Q"/>
    </dxf>
    <dxf>
      <numFmt numFmtId="19" formatCode="m/d/yyyy"/>
    </dxf>
    <dxf>
      <numFmt numFmtId="30" formatCode="@"/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30" formatCode="@"/>
    </dxf>
    <dxf>
      <numFmt numFmtId="30" formatCode="@"/>
    </dxf>
    <dxf>
      <numFmt numFmtId="30" formatCode="@"/>
    </dxf>
    <dxf>
      <numFmt numFmtId="166" formatCode="0000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9" formatCode="m/d/yyyy"/>
    </dxf>
    <dxf>
      <numFmt numFmtId="165" formatCode="yyyy\Q\Q"/>
    </dxf>
    <dxf>
      <numFmt numFmtId="19" formatCode="m/d/yyyy"/>
    </dxf>
    <dxf>
      <numFmt numFmtId="30" formatCode="@"/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30" formatCode="@"/>
    </dxf>
    <dxf>
      <numFmt numFmtId="30" formatCode="@"/>
    </dxf>
    <dxf>
      <numFmt numFmtId="30" formatCode="@"/>
    </dxf>
    <dxf>
      <numFmt numFmtId="166" formatCode="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numFmt numFmtId="165" formatCode="yyyy\Q\Q"/>
    </dxf>
    <dxf>
      <numFmt numFmtId="19" formatCode="m/d/yyyy"/>
    </dxf>
    <dxf>
      <numFmt numFmtId="30" formatCode="@"/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69" formatCode="mm/dd/yyyy"/>
      <protection locked="0" hidden="0"/>
    </dxf>
    <dxf>
      <protection locked="0" hidden="0"/>
    </dxf>
    <dxf>
      <border outline="0">
        <top style="thin">
          <color theme="4" tint="0.39997558519241921"/>
        </top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protection locked="1" hidden="0"/>
    </dxf>
  </dxfs>
  <tableStyles count="1" defaultTableStyle="TableStyleMedium2" defaultPivotStyle="PivotStyleLight16">
    <tableStyle name="Invisible" pivot="0" table="0" count="0" xr9:uid="{3A179813-3E25-421A-85B1-744854EFD7A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E2F61AF-1313-4A10-9CFD-C31BAAC9535C}" name="TableQ1" displayName="TableQ1" ref="A1:Y2" totalsRowShown="0" headerRowDxfId="91" dataDxfId="90" tableBorderDxfId="89">
  <autoFilter ref="A1:Y2" xr:uid="{2E2F61AF-1313-4A10-9CFD-C31BAAC9535C}"/>
  <tableColumns count="25">
    <tableColumn id="1" xr3:uid="{09CEB843-E9ED-4988-80F8-4F0D23024507}" name="MCO Internal Tracking ID" dataDxfId="88"/>
    <tableColumn id="2" xr3:uid="{DFB316E6-D026-41F8-AEAF-97046B9E0CE3}" name="Date Recovery Initiated" dataDxfId="87"/>
    <tableColumn id="3" xr3:uid="{B2C244CB-8A94-4DE7-B916-EC89020CA634}" name="Reporting Quarter Initially Identified" dataDxfId="86"/>
    <tableColumn id="4" xr3:uid="{52A6EFB5-EC4F-4DC4-86B6-06A3237E06DD}" name="Status of Recovery" dataDxfId="85"/>
    <tableColumn id="5" xr3:uid="{6DE30802-21E2-47C9-BEB2-18A7E2F60C07}" name="Entire Project Completion Date " dataDxfId="84"/>
    <tableColumn id="6" xr3:uid="{925B2B4F-6AF4-4A27-983A-86BC277E4F99}" name="Waste Recovery Category" dataDxfId="83"/>
    <tableColumn id="7" xr3:uid="{E26AC58F-BF5D-423C-9A69-94BE6D2A2C0A}" name="Vendor Type Associated" dataDxfId="82"/>
    <tableColumn id="8" xr3:uid="{F022439D-12B9-4D46-BCFD-A26D59284185}" name="Provider or Recipient Indicator" dataDxfId="81"/>
    <tableColumn id="9" xr3:uid="{EFB390B9-C4AF-4F53-B869-517C6B236AFC}" name="Provider/Recipient- Last Name" dataDxfId="80"/>
    <tableColumn id="10" xr3:uid="{C98D84DC-C240-4C6B-A82A-169AF775D8BF}" name="Provider/Recipient - First Name" dataDxfId="79"/>
    <tableColumn id="11" xr3:uid="{66A91B3F-6930-4038-A655-5680FC9A8770}" name="Provider/Recipient Middle Initial" dataDxfId="78"/>
    <tableColumn id="12" xr3:uid="{F7B63FEB-F5B9-49AF-88A6-01230B9E2594}" name="Entity Name" dataDxfId="77"/>
    <tableColumn id="13" xr3:uid="{ABDB1509-DB91-42F2-8395-235B26B602E9}" name="Provider Type (Under Review)" dataDxfId="76"/>
    <tableColumn id="14" xr3:uid="{B165EFF5-C43E-45F4-802C-B3D47439378C}" name="Zip Code" dataDxfId="75"/>
    <tableColumn id="15" xr3:uid="{E5C518E8-6449-461A-BB35-3F864FF337E1}" name="NPI" dataDxfId="74"/>
    <tableColumn id="16" xr3:uid="{62F17B74-51D3-4B93-9B2B-145A419BFF7A}" name="TIN" dataDxfId="73"/>
    <tableColumn id="17" xr3:uid="{DBF16FEC-1277-4F6A-9036-1A24049EA574}" name="Medicaid ID " dataDxfId="72"/>
    <tableColumn id="18" xr3:uid="{79455C0A-2F53-4D2F-909C-34E384D6DFCF}" name="Preliminary Overpayment Amount  Identified" dataDxfId="71" dataCellStyle="Currency"/>
    <tableColumn id="19" xr3:uid="{5B788B91-B986-4510-A94D-56ED523BBD03}" name="Updated Overpayment Amount Identified" dataDxfId="70" dataCellStyle="Currency"/>
    <tableColumn id="20" xr3:uid="{ABD81E59-3198-4975-BB5F-969DC72D2E80}" name="Final Overpayment Amount Identified" dataDxfId="69" dataCellStyle="Currency"/>
    <tableColumn id="21" xr3:uid="{7C5B7794-79E2-4FF8-B051-921228603E1C}" name="Overpayment  Amount Recovered" dataDxfId="68" dataCellStyle="Currency"/>
    <tableColumn id="22" xr3:uid="{833E4665-0AF8-4728-B35A-93035833AE3F}" name="Overpayment Collection Method" dataDxfId="67"/>
    <tableColumn id="23" xr3:uid="{2FB34A81-2BD0-44BE-993E-7094A46056F7}" name="MCO Comments and Details Regarding Waste Recovery Category" dataDxfId="66"/>
    <tableColumn id="24" xr3:uid="{B4A6558A-910F-44CF-9DEF-2623444C999E}" name="MCO Comments and Details Regarding Overpayment Collection Method" dataDxfId="65"/>
    <tableColumn id="25" xr3:uid="{9DFA31E1-1F0C-40C1-A241-7EDDD23462A2}" name="Other MCO Comments and Details" dataDxfId="6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9363B30-C5CC-42A3-9D08-A108F2698C9F}" name="TableQ2" displayName="TableQ2" ref="A1:Y3" totalsRowShown="0" headerRowDxfId="63" dataDxfId="62" tableBorderDxfId="61">
  <autoFilter ref="A1:Y3" xr:uid="{19363B30-C5CC-42A3-9D08-A108F2698C9F}"/>
  <tableColumns count="25">
    <tableColumn id="1" xr3:uid="{2A419FBC-D117-4986-8510-D2A24A711BC2}" name="MCO Internal Tracking ID" dataDxfId="60"/>
    <tableColumn id="2" xr3:uid="{506C4A24-A75C-4F53-A16D-2F2F022C1AA0}" name="Date Recovery Initiated" dataDxfId="59"/>
    <tableColumn id="3" xr3:uid="{83D3B778-15A9-4922-BDF7-E079C7F25045}" name="Reporting Quarter Initially Identified" dataDxfId="58"/>
    <tableColumn id="4" xr3:uid="{4D32DAC7-23EE-4DA2-BFB4-FBB0B11F1613}" name="Status of Recovery" dataDxfId="57"/>
    <tableColumn id="5" xr3:uid="{57E48CED-9685-4AA3-B865-82FE0E9A94EE}" name="Entire Project Completion Date " dataDxfId="56"/>
    <tableColumn id="6" xr3:uid="{1CB6729C-0DD0-4DF5-9CD4-D966ECAEF9CF}" name="Waste Recovery Category" dataDxfId="55"/>
    <tableColumn id="7" xr3:uid="{E690DC49-E89E-4867-B4D9-B6AE6271AA34}" name="Vendor Type Associated" dataDxfId="54"/>
    <tableColumn id="8" xr3:uid="{8E4716C6-A77E-4D71-8E89-086A7C174C7A}" name="Provider or Recipient Indicator" dataDxfId="53"/>
    <tableColumn id="9" xr3:uid="{E795FD10-BB35-4224-A0D8-E6DCF65A6813}" name="Provider/Recipient- Last Name" dataDxfId="52"/>
    <tableColumn id="10" xr3:uid="{98C0F280-0226-4F47-BEC4-5C19E488284D}" name="Provider/Recipient - First Name" dataDxfId="51"/>
    <tableColumn id="11" xr3:uid="{87E4E59F-277F-457D-B8FB-B9F33B4F5776}" name="Provider/Recipient Middle Initial" dataDxfId="50"/>
    <tableColumn id="12" xr3:uid="{CBE7B0D3-26FE-4DFE-A9CA-C951AA096DDB}" name="Entity Name" dataDxfId="49"/>
    <tableColumn id="13" xr3:uid="{B2C4BBC2-2920-414D-9299-C9225CE98386}" name="Provider Type (Under Review)" dataDxfId="48"/>
    <tableColumn id="14" xr3:uid="{1E1CE5AF-B338-4E55-8A20-7222954E321A}" name="Zip Code" dataDxfId="47"/>
    <tableColumn id="15" xr3:uid="{F5AE3CE7-2959-4234-A772-D8463A27E886}" name="NPI" dataDxfId="46"/>
    <tableColumn id="16" xr3:uid="{F4A1D3D0-19F1-487E-8D53-72BFADD723F9}" name="TIN" dataDxfId="45"/>
    <tableColumn id="17" xr3:uid="{E1AF73D9-482D-493D-B9E8-5CA026721FF4}" name="Medicaid ID " dataDxfId="44"/>
    <tableColumn id="18" xr3:uid="{8979B740-395E-443A-978A-DB5FE74F6921}" name="Preliminary Overpayment Amount  Identified" dataDxfId="43"/>
    <tableColumn id="19" xr3:uid="{B9B19F41-9333-483D-9A54-E1E51BE74176}" name="Updated Overpayment Amount Identified" dataDxfId="42"/>
    <tableColumn id="20" xr3:uid="{7D081070-7C90-46C2-AB6B-26F9EF2927D2}" name="Final Overpayment Amount Identified" dataDxfId="41"/>
    <tableColumn id="21" xr3:uid="{490938D2-1199-455F-AA2C-44AA42B229AF}" name="Overpayment  Amount Recovered" dataDxfId="40"/>
    <tableColumn id="22" xr3:uid="{A0103353-90A6-43B9-94DF-9DAB60A955FE}" name="Overpayment Collection Method" dataDxfId="39"/>
    <tableColumn id="23" xr3:uid="{91D42C46-66C8-4B6E-90E1-6F9D961F0B33}" name="MCO Comments and Details Regarding Waste Recovery Category" dataDxfId="38"/>
    <tableColumn id="24" xr3:uid="{FB4802BE-CA1F-4378-8B5D-CBF72756C52C}" name="MCO Comments and Details Regarding Overpayment Collection Method" dataDxfId="37"/>
    <tableColumn id="25" xr3:uid="{5920D3C6-303A-4DBD-A7A4-F100FAA64850}" name="Other MCO Comments and Details" dataDxfId="3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A003926-BF10-420B-98E5-EF43BB4BB644}" name="TableQ3" displayName="TableQ3" ref="A1:Y3" totalsRowShown="0" headerRowDxfId="35" tableBorderDxfId="34">
  <autoFilter ref="A1:Y3" xr:uid="{2A003926-BF10-420B-98E5-EF43BB4BB644}"/>
  <tableColumns count="25">
    <tableColumn id="1" xr3:uid="{D06BA851-E462-48DE-8079-C17F7050CB68}" name="MCO Internal Tracking ID" dataDxfId="33"/>
    <tableColumn id="2" xr3:uid="{4C2A61CB-6035-475A-B7DF-B2D19C1770EE}" name="Date Recovery Initiated" dataDxfId="32"/>
    <tableColumn id="3" xr3:uid="{33DF8744-35FF-4558-B7B6-526701F29385}" name="Reporting Quarter Initially Identified" dataDxfId="31"/>
    <tableColumn id="4" xr3:uid="{FB6A5380-955B-4CE3-A51B-34C44B48D6CE}" name="Status of Recovery"/>
    <tableColumn id="5" xr3:uid="{31261AAF-C807-4701-B1C5-5EC84DBFBFC3}" name="Entire Project Completion Date " dataDxfId="30"/>
    <tableColumn id="6" xr3:uid="{B7CB28EF-DF30-4577-A62B-BC7134017B55}" name="Waste Recovery Category"/>
    <tableColumn id="7" xr3:uid="{69A5526A-BD01-45C2-9747-980056F399A1}" name="Vendor Type Associated"/>
    <tableColumn id="8" xr3:uid="{AC8B100A-1735-4396-8961-731DE586F058}" name="Provider or Recipient Indicator"/>
    <tableColumn id="9" xr3:uid="{B53F83CC-7349-4E36-86A4-AED8FEFCF4DC}" name="Provider/Recipient- Last Name" dataDxfId="29"/>
    <tableColumn id="10" xr3:uid="{9D7E274B-6487-476E-9F8A-2A98F9F32A1D}" name="Provider/Recipient - First Name" dataDxfId="28"/>
    <tableColumn id="11" xr3:uid="{98AF6180-F38A-4AF3-AC0B-1A687CB43E6A}" name="Provider/Recipient Middle Initial" dataDxfId="27"/>
    <tableColumn id="12" xr3:uid="{8586A47D-6CA2-4955-B20D-3D377BF6736B}" name="Entity Name" dataDxfId="26"/>
    <tableColumn id="13" xr3:uid="{3E1723E4-9E97-4678-8B30-2EEE7B8A4402}" name="Provider Type (Under Review)"/>
    <tableColumn id="14" xr3:uid="{E26C016F-3E10-41EB-AEA2-75432418EB58}" name="Zip Code" dataDxfId="25"/>
    <tableColumn id="15" xr3:uid="{9EE3296B-2736-40DD-8686-766C80E5C688}" name="NPI" dataDxfId="24"/>
    <tableColumn id="16" xr3:uid="{D1AD88F7-5291-4D81-88ED-CFCDCEBAD03F}" name="TIN" dataDxfId="23"/>
    <tableColumn id="17" xr3:uid="{27EA91A1-7297-4389-A765-4BE434574E81}" name="Medicaid ID " dataDxfId="22"/>
    <tableColumn id="18" xr3:uid="{075EB7F4-FA2B-4D0A-AD43-B39EF6304443}" name="Preliminary Overpayment Amount  Identified" dataDxfId="21"/>
    <tableColumn id="19" xr3:uid="{22B1EEF2-D2CC-4223-9C3B-8DFE9CC03853}" name="Updated Overpayment Amount Identified" dataDxfId="20"/>
    <tableColumn id="20" xr3:uid="{F8337CDC-6882-43AA-8E04-60BA44723DC0}" name="Final Overpayment Amount Identified" dataDxfId="19"/>
    <tableColumn id="21" xr3:uid="{139769F9-17DB-425D-B9BC-653011C1F274}" name="Overpayment  Amount Recovered" dataDxfId="18"/>
    <tableColumn id="22" xr3:uid="{4622782E-B400-4224-AFB9-676D0100B4FF}" name="Overpayment Collection Method"/>
    <tableColumn id="23" xr3:uid="{29D2A838-ACB4-44E2-AC48-D0E0077D2C85}" name="MCO Comments and Details Regarding Waste Recovery Category"/>
    <tableColumn id="24" xr3:uid="{4C0E7C0C-F6A8-49E4-BB90-E4464A537C7F}" name="MCO Comments and Details Regarding Overpayment Collection Method"/>
    <tableColumn id="25" xr3:uid="{4B73FCF4-1829-42D5-854A-8599C4A0F493}" name="Other MCO Comments and Detail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4F2E6E-FB3B-4511-B0D7-B0FD8CEC2A6E}" name="TableQ4" displayName="TableQ4" ref="A1:Y3" totalsRowShown="0" headerRowDxfId="17" tableBorderDxfId="16">
  <autoFilter ref="A1:Y3" xr:uid="{404F2E6E-FB3B-4511-B0D7-B0FD8CEC2A6E}"/>
  <tableColumns count="25">
    <tableColumn id="1" xr3:uid="{D93472C2-17ED-4E87-A93A-69AA465DBD17}" name="MCO Internal Tracking ID" dataDxfId="15"/>
    <tableColumn id="2" xr3:uid="{CBE99D34-703F-44C3-B2ED-0BDABE6C49FA}" name="Date Recovery Initiated" dataDxfId="14"/>
    <tableColumn id="3" xr3:uid="{F9A7E672-D986-4EB4-871B-0DDC5016E48A}" name="Reporting Quarter Initially Identified" dataDxfId="13"/>
    <tableColumn id="4" xr3:uid="{81EEFDC3-9C00-446E-B349-096A98804A8B}" name="Status of Recovery"/>
    <tableColumn id="5" xr3:uid="{C25AF275-668B-4A6E-A774-5CA8346CEF9B}" name="Entire Project Completion Date " dataDxfId="12"/>
    <tableColumn id="6" xr3:uid="{7C77BF37-76FD-4F64-BA0B-C256525C76EE}" name="Waste Recovery Category"/>
    <tableColumn id="7" xr3:uid="{8BEA4585-08E6-48F9-B6F0-264CD5CD2ACF}" name="Vendor Type Associated"/>
    <tableColumn id="8" xr3:uid="{7D29DA0C-14C9-4C6D-B45D-E8CCDE4ADC8F}" name="Provider or Recipient Indicator"/>
    <tableColumn id="9" xr3:uid="{7DE5335A-443C-4F21-8367-DB87C4F57B83}" name="Provider/Recipient- Last Name" dataDxfId="11"/>
    <tableColumn id="10" xr3:uid="{2FAB4B03-EC96-429D-A35C-9ED850B77EAB}" name="Provider/Recipient - First Name" dataDxfId="10"/>
    <tableColumn id="11" xr3:uid="{A34B902F-2084-4090-BFE1-1E503E339DE9}" name="Provider/Recipient Middle Initial" dataDxfId="9"/>
    <tableColumn id="12" xr3:uid="{E7CA9CC0-6C8E-4792-B378-70E7004C4028}" name="Entity Name" dataDxfId="8"/>
    <tableColumn id="13" xr3:uid="{3FEC6BC8-7BB2-4455-903F-97D8BD5C8DA3}" name="Provider Type (Under Review)"/>
    <tableColumn id="14" xr3:uid="{8485FC51-C35F-4C3B-BF7C-A9D0FBECB854}" name="Zip Code" dataDxfId="7"/>
    <tableColumn id="15" xr3:uid="{CB51352A-D295-452A-9CA2-91D269866B2D}" name="NPI" dataDxfId="6"/>
    <tableColumn id="16" xr3:uid="{F83EB372-64E3-47DD-8F0F-1DF4D2064BD7}" name="TIN" dataDxfId="5"/>
    <tableColumn id="17" xr3:uid="{0F691FD4-DE86-44D4-AAB0-01F09A675A62}" name="Medicaid ID " dataDxfId="4"/>
    <tableColumn id="18" xr3:uid="{6471B4DF-D8D6-4B8D-8195-CBDD36405F9A}" name="Preliminary Overpayment Amount  Identified" dataDxfId="3"/>
    <tableColumn id="19" xr3:uid="{5BB15421-548B-4C94-900B-E14B63287534}" name="Updated Overpayment Amount Identified" dataDxfId="2"/>
    <tableColumn id="20" xr3:uid="{D534EED8-F89F-4634-8F06-98E1A312D141}" name="Final Overpayment Amount Identified" dataDxfId="1"/>
    <tableColumn id="21" xr3:uid="{955688F1-CD33-4977-9D93-333EE177FD44}" name="Overpayment  Amount Recovered" dataDxfId="0"/>
    <tableColumn id="22" xr3:uid="{C3A7F605-D1CD-4112-8B12-9C033F34B159}" name="Overpayment Collection Method"/>
    <tableColumn id="23" xr3:uid="{1CB032A7-DA14-45E9-BA17-CF230C1855B5}" name="MCO Comments and Details Regarding Waste Recovery Category"/>
    <tableColumn id="24" xr3:uid="{4BDD7578-6495-4315-95BE-2A7771C8F5E0}" name="MCO Comments and Details Regarding Overpayment Collection Method"/>
    <tableColumn id="25" xr3:uid="{841F22DC-D56C-4CA9-ADBB-1E5101A918A7}" name="Other MCO Comments and Detail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51604-2124-49A9-B22D-3E854E2701A6}">
  <dimension ref="A1:E11"/>
  <sheetViews>
    <sheetView showGridLines="0" topLeftCell="A7" workbookViewId="0">
      <selection activeCell="B17" sqref="B17"/>
    </sheetView>
  </sheetViews>
  <sheetFormatPr defaultColWidth="30.140625" defaultRowHeight="37.5" customHeight="1" x14ac:dyDescent="0.25"/>
  <cols>
    <col min="2" max="2" width="151.28515625" style="34" customWidth="1"/>
    <col min="3" max="5" width="30.140625" style="20"/>
  </cols>
  <sheetData>
    <row r="1" spans="1:2" ht="37.5" customHeight="1" x14ac:dyDescent="0.25">
      <c r="A1" s="32" t="s">
        <v>108</v>
      </c>
      <c r="B1" s="32" t="s">
        <v>109</v>
      </c>
    </row>
    <row r="2" spans="1:2" ht="37.5" customHeight="1" x14ac:dyDescent="0.25">
      <c r="A2" s="21" t="s">
        <v>2</v>
      </c>
      <c r="B2" s="22" t="s">
        <v>110</v>
      </c>
    </row>
    <row r="3" spans="1:2" ht="37.5" customHeight="1" x14ac:dyDescent="0.25">
      <c r="A3" s="21" t="s">
        <v>4</v>
      </c>
      <c r="B3" s="22" t="s">
        <v>111</v>
      </c>
    </row>
    <row r="4" spans="1:2" ht="37.5" customHeight="1" x14ac:dyDescent="0.25">
      <c r="A4" s="21" t="s">
        <v>6</v>
      </c>
      <c r="B4" s="22" t="s">
        <v>112</v>
      </c>
    </row>
    <row r="5" spans="1:2" ht="37.5" customHeight="1" x14ac:dyDescent="0.25">
      <c r="A5" s="21" t="s">
        <v>8</v>
      </c>
      <c r="B5" s="22" t="s">
        <v>113</v>
      </c>
    </row>
    <row r="6" spans="1:2" ht="37.5" customHeight="1" x14ac:dyDescent="0.25">
      <c r="A6" s="21" t="s">
        <v>10</v>
      </c>
      <c r="B6" s="22" t="s">
        <v>114</v>
      </c>
    </row>
    <row r="7" spans="1:2" ht="37.5" customHeight="1" x14ac:dyDescent="0.25">
      <c r="A7" s="21" t="s">
        <v>12</v>
      </c>
      <c r="B7" s="22" t="s">
        <v>115</v>
      </c>
    </row>
    <row r="8" spans="1:2" ht="37.5" customHeight="1" x14ac:dyDescent="0.25">
      <c r="A8" s="21" t="s">
        <v>14</v>
      </c>
      <c r="B8" s="22" t="s">
        <v>116</v>
      </c>
    </row>
    <row r="9" spans="1:2" ht="37.5" customHeight="1" x14ac:dyDescent="0.25">
      <c r="A9" s="21" t="s">
        <v>16</v>
      </c>
      <c r="B9" s="22" t="s">
        <v>117</v>
      </c>
    </row>
    <row r="10" spans="1:2" ht="37.5" customHeight="1" x14ac:dyDescent="0.25">
      <c r="A10" s="21" t="s">
        <v>18</v>
      </c>
      <c r="B10" s="22" t="s">
        <v>118</v>
      </c>
    </row>
    <row r="11" spans="1:2" ht="37.5" customHeight="1" x14ac:dyDescent="0.25">
      <c r="A11" s="21" t="s">
        <v>119</v>
      </c>
      <c r="B11" s="22" t="s">
        <v>120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CFA0B-1F5F-45DE-B6B8-7D4197528078}">
  <dimension ref="A1:E26"/>
  <sheetViews>
    <sheetView workbookViewId="0">
      <selection sqref="A1:XFD26"/>
    </sheetView>
  </sheetViews>
  <sheetFormatPr defaultRowHeight="15" x14ac:dyDescent="0.25"/>
  <cols>
    <col min="1" max="1" width="39.28515625" bestFit="1" customWidth="1"/>
    <col min="2" max="2" width="76.28515625" bestFit="1" customWidth="1"/>
  </cols>
  <sheetData>
    <row r="1" spans="1:5" ht="37.5" customHeight="1" x14ac:dyDescent="0.25">
      <c r="A1" s="33" t="s">
        <v>121</v>
      </c>
      <c r="B1" s="33" t="s">
        <v>122</v>
      </c>
      <c r="C1" s="20"/>
      <c r="D1" s="20"/>
      <c r="E1" s="20"/>
    </row>
    <row r="2" spans="1:5" ht="37.5" customHeight="1" x14ac:dyDescent="0.25">
      <c r="A2" s="23" t="s">
        <v>82</v>
      </c>
      <c r="B2" s="24" t="s">
        <v>123</v>
      </c>
      <c r="C2" s="20"/>
      <c r="D2" s="20"/>
      <c r="E2" s="20"/>
    </row>
    <row r="3" spans="1:5" ht="37.5" customHeight="1" x14ac:dyDescent="0.25">
      <c r="A3" s="25" t="s">
        <v>83</v>
      </c>
      <c r="B3" s="24" t="s">
        <v>124</v>
      </c>
      <c r="C3" s="20"/>
      <c r="D3" s="20"/>
      <c r="E3" s="20"/>
    </row>
    <row r="4" spans="1:5" ht="37.5" customHeight="1" x14ac:dyDescent="0.25">
      <c r="A4" s="26" t="s">
        <v>84</v>
      </c>
      <c r="B4" s="24" t="s">
        <v>125</v>
      </c>
      <c r="C4" s="20"/>
      <c r="D4" s="20"/>
      <c r="E4" s="20"/>
    </row>
    <row r="5" spans="1:5" ht="37.5" customHeight="1" x14ac:dyDescent="0.25">
      <c r="A5" s="25" t="s">
        <v>23</v>
      </c>
      <c r="B5" s="24" t="s">
        <v>126</v>
      </c>
      <c r="C5" s="20"/>
      <c r="D5" s="20"/>
      <c r="E5" s="20"/>
    </row>
    <row r="6" spans="1:5" ht="37.5" customHeight="1" x14ac:dyDescent="0.25">
      <c r="A6" s="25" t="s">
        <v>127</v>
      </c>
      <c r="B6" s="24" t="s">
        <v>128</v>
      </c>
      <c r="C6" s="20"/>
      <c r="D6" s="20"/>
      <c r="E6" s="20"/>
    </row>
    <row r="7" spans="1:5" ht="37.5" customHeight="1" x14ac:dyDescent="0.25">
      <c r="A7" s="27" t="s">
        <v>129</v>
      </c>
      <c r="B7" s="28" t="s">
        <v>130</v>
      </c>
      <c r="C7" s="20"/>
      <c r="D7" s="20"/>
      <c r="E7" s="20"/>
    </row>
    <row r="8" spans="1:5" ht="37.5" customHeight="1" x14ac:dyDescent="0.25">
      <c r="A8" s="27" t="s">
        <v>37</v>
      </c>
      <c r="B8" s="28" t="s">
        <v>131</v>
      </c>
      <c r="C8" s="20"/>
      <c r="D8" s="20"/>
      <c r="E8" s="20"/>
    </row>
    <row r="9" spans="1:5" ht="37.5" customHeight="1" x14ac:dyDescent="0.25">
      <c r="A9" s="27" t="s">
        <v>30</v>
      </c>
      <c r="B9" s="28" t="s">
        <v>132</v>
      </c>
      <c r="C9" s="20"/>
      <c r="D9" s="20"/>
      <c r="E9" s="20"/>
    </row>
    <row r="10" spans="1:5" ht="37.5" customHeight="1" x14ac:dyDescent="0.25">
      <c r="A10" s="27" t="s">
        <v>133</v>
      </c>
      <c r="B10" s="24" t="s">
        <v>134</v>
      </c>
      <c r="C10" s="20"/>
      <c r="D10" s="20"/>
      <c r="E10" s="20"/>
    </row>
    <row r="11" spans="1:5" ht="37.5" customHeight="1" x14ac:dyDescent="0.25">
      <c r="A11" s="27" t="s">
        <v>135</v>
      </c>
      <c r="B11" s="24" t="s">
        <v>136</v>
      </c>
      <c r="C11" s="20"/>
      <c r="D11" s="20"/>
      <c r="E11" s="20"/>
    </row>
    <row r="12" spans="1:5" ht="37.5" customHeight="1" x14ac:dyDescent="0.25">
      <c r="A12" s="27" t="s">
        <v>88</v>
      </c>
      <c r="B12" s="24" t="s">
        <v>137</v>
      </c>
      <c r="C12" s="20"/>
      <c r="D12" s="20"/>
      <c r="E12" s="20"/>
    </row>
    <row r="13" spans="1:5" ht="37.5" customHeight="1" x14ac:dyDescent="0.25">
      <c r="A13" s="27" t="s">
        <v>89</v>
      </c>
      <c r="B13" s="24" t="s">
        <v>138</v>
      </c>
      <c r="C13" s="20"/>
      <c r="D13" s="20"/>
      <c r="E13" s="20"/>
    </row>
    <row r="14" spans="1:5" ht="37.5" customHeight="1" x14ac:dyDescent="0.25">
      <c r="A14" s="23" t="s">
        <v>139</v>
      </c>
      <c r="B14" s="29" t="s">
        <v>140</v>
      </c>
      <c r="C14" s="20"/>
      <c r="D14" s="20"/>
      <c r="E14" s="20"/>
    </row>
    <row r="15" spans="1:5" ht="37.5" customHeight="1" x14ac:dyDescent="0.25">
      <c r="A15" s="23" t="s">
        <v>90</v>
      </c>
      <c r="B15" s="30" t="s">
        <v>141</v>
      </c>
      <c r="C15" s="20"/>
      <c r="D15" s="20"/>
      <c r="E15" s="20"/>
    </row>
    <row r="16" spans="1:5" ht="37.5" customHeight="1" x14ac:dyDescent="0.25">
      <c r="A16" s="27" t="s">
        <v>91</v>
      </c>
      <c r="B16" s="24" t="s">
        <v>142</v>
      </c>
      <c r="C16" s="20"/>
      <c r="D16" s="20"/>
      <c r="E16" s="20"/>
    </row>
    <row r="17" spans="1:5" ht="37.5" customHeight="1" x14ac:dyDescent="0.25">
      <c r="A17" s="27" t="s">
        <v>92</v>
      </c>
      <c r="B17" s="24" t="s">
        <v>143</v>
      </c>
      <c r="C17" s="20"/>
      <c r="D17" s="20"/>
      <c r="E17" s="20"/>
    </row>
    <row r="18" spans="1:5" ht="37.5" customHeight="1" x14ac:dyDescent="0.25">
      <c r="A18" s="27" t="s">
        <v>93</v>
      </c>
      <c r="B18" s="24" t="s">
        <v>144</v>
      </c>
      <c r="C18" s="20"/>
      <c r="D18" s="20"/>
      <c r="E18" s="20"/>
    </row>
    <row r="19" spans="1:5" ht="37.5" customHeight="1" x14ac:dyDescent="0.25">
      <c r="A19" s="23" t="s">
        <v>145</v>
      </c>
      <c r="B19" s="30" t="s">
        <v>146</v>
      </c>
      <c r="C19" s="20"/>
      <c r="D19" s="20"/>
      <c r="E19" s="20"/>
    </row>
    <row r="20" spans="1:5" ht="37.5" customHeight="1" x14ac:dyDescent="0.25">
      <c r="A20" s="23" t="s">
        <v>95</v>
      </c>
      <c r="B20" s="30" t="s">
        <v>147</v>
      </c>
      <c r="C20" s="20"/>
      <c r="D20" s="20"/>
      <c r="E20" s="20"/>
    </row>
    <row r="21" spans="1:5" ht="37.5" customHeight="1" x14ac:dyDescent="0.25">
      <c r="A21" s="23" t="s">
        <v>148</v>
      </c>
      <c r="B21" s="30" t="s">
        <v>149</v>
      </c>
      <c r="C21" s="20"/>
      <c r="D21" s="20"/>
      <c r="E21" s="20"/>
    </row>
    <row r="22" spans="1:5" ht="37.5" customHeight="1" x14ac:dyDescent="0.25">
      <c r="A22" s="23" t="s">
        <v>150</v>
      </c>
      <c r="B22" s="24" t="s">
        <v>151</v>
      </c>
      <c r="C22" s="20"/>
      <c r="D22" s="20"/>
      <c r="E22" s="20"/>
    </row>
    <row r="23" spans="1:5" ht="37.5" customHeight="1" x14ac:dyDescent="0.25">
      <c r="A23" s="23" t="s">
        <v>52</v>
      </c>
      <c r="B23" s="24" t="s">
        <v>152</v>
      </c>
      <c r="C23" s="20"/>
      <c r="D23" s="20"/>
      <c r="E23" s="20"/>
    </row>
    <row r="24" spans="1:5" ht="44.25" customHeight="1" x14ac:dyDescent="0.25">
      <c r="A24" s="31" t="s">
        <v>98</v>
      </c>
      <c r="B24" s="30" t="s">
        <v>153</v>
      </c>
      <c r="C24" s="20"/>
      <c r="D24" s="20"/>
      <c r="E24" s="20"/>
    </row>
    <row r="25" spans="1:5" ht="48.75" customHeight="1" x14ac:dyDescent="0.25">
      <c r="A25" s="31" t="s">
        <v>99</v>
      </c>
      <c r="B25" s="30" t="s">
        <v>154</v>
      </c>
      <c r="C25" s="20"/>
      <c r="D25" s="20"/>
      <c r="E25" s="20"/>
    </row>
    <row r="26" spans="1:5" ht="37.5" customHeight="1" x14ac:dyDescent="0.25">
      <c r="A26" s="31" t="s">
        <v>100</v>
      </c>
      <c r="B26" s="30" t="s">
        <v>155</v>
      </c>
      <c r="C26" s="20"/>
      <c r="D26" s="20"/>
      <c r="E26" s="20"/>
    </row>
  </sheetData>
  <dataValidations count="1">
    <dataValidation showInputMessage="1" showErrorMessage="1" sqref="A5" xr:uid="{F13CD4D4-9278-449B-88E3-9E64A5FFCAD9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7A473-D477-46B3-952F-96DF67FF5087}">
  <dimension ref="A1:R33"/>
  <sheetViews>
    <sheetView showGridLines="0" workbookViewId="0">
      <selection activeCell="D2" sqref="D2"/>
    </sheetView>
  </sheetViews>
  <sheetFormatPr defaultRowHeight="15" x14ac:dyDescent="0.25"/>
  <cols>
    <col min="1" max="2" width="9.140625" style="35"/>
    <col min="3" max="3" width="15" style="35" customWidth="1"/>
    <col min="4" max="4" width="31.42578125" style="35" bestFit="1" customWidth="1"/>
    <col min="5" max="5" width="18.140625" style="35" bestFit="1" customWidth="1"/>
    <col min="6" max="6" width="14" style="35" bestFit="1" customWidth="1"/>
    <col min="7" max="7" width="18.140625" style="35" bestFit="1" customWidth="1"/>
    <col min="8" max="8" width="14" style="35" bestFit="1" customWidth="1"/>
    <col min="9" max="9" width="18.140625" style="35" bestFit="1" customWidth="1"/>
    <col min="10" max="10" width="14" style="35" bestFit="1" customWidth="1"/>
    <col min="11" max="11" width="18.140625" style="35" bestFit="1" customWidth="1"/>
    <col min="12" max="12" width="14" style="35" bestFit="1" customWidth="1"/>
    <col min="13" max="13" width="18.140625" style="35" bestFit="1" customWidth="1"/>
    <col min="14" max="14" width="14" style="35" bestFit="1" customWidth="1"/>
    <col min="15" max="18" width="9.140625" style="35"/>
    <col min="19" max="16384" width="9.140625" style="37"/>
  </cols>
  <sheetData>
    <row r="1" spans="1:14" s="35" customFormat="1" x14ac:dyDescent="0.25"/>
    <row r="2" spans="1:14" s="35" customFormat="1" x14ac:dyDescent="0.25">
      <c r="A2" s="82" t="s">
        <v>157</v>
      </c>
      <c r="B2" s="82"/>
      <c r="C2" s="82"/>
      <c r="D2" s="61">
        <v>123</v>
      </c>
    </row>
    <row r="3" spans="1:14" s="35" customFormat="1" x14ac:dyDescent="0.25">
      <c r="A3" s="82" t="s">
        <v>158</v>
      </c>
      <c r="B3" s="82"/>
      <c r="C3" s="82"/>
      <c r="D3" s="62"/>
    </row>
    <row r="4" spans="1:14" s="35" customFormat="1" x14ac:dyDescent="0.25">
      <c r="A4" s="79" t="s">
        <v>165</v>
      </c>
      <c r="B4" s="80"/>
      <c r="C4" s="81"/>
      <c r="D4" s="63"/>
    </row>
    <row r="5" spans="1:14" s="35" customFormat="1" x14ac:dyDescent="0.25">
      <c r="A5" s="82" t="s">
        <v>159</v>
      </c>
      <c r="B5" s="82"/>
      <c r="C5" s="82"/>
      <c r="D5" s="61"/>
    </row>
    <row r="6" spans="1:14" s="35" customFormat="1" x14ac:dyDescent="0.25">
      <c r="A6" s="82" t="s">
        <v>161</v>
      </c>
      <c r="B6" s="82"/>
      <c r="C6" s="82"/>
      <c r="D6" s="61"/>
    </row>
    <row r="7" spans="1:14" s="35" customFormat="1" x14ac:dyDescent="0.25">
      <c r="A7" s="82" t="s">
        <v>160</v>
      </c>
      <c r="B7" s="82"/>
      <c r="C7" s="82"/>
      <c r="D7" s="61"/>
    </row>
    <row r="8" spans="1:14" s="35" customFormat="1" x14ac:dyDescent="0.25">
      <c r="A8" s="82" t="s">
        <v>162</v>
      </c>
      <c r="B8" s="82"/>
      <c r="C8" s="82"/>
      <c r="D8" s="61"/>
    </row>
    <row r="9" spans="1:14" s="35" customFormat="1" x14ac:dyDescent="0.25">
      <c r="A9" s="82" t="s">
        <v>163</v>
      </c>
      <c r="B9" s="82"/>
      <c r="C9" s="82"/>
      <c r="D9" s="61"/>
    </row>
    <row r="10" spans="1:14" s="35" customFormat="1" x14ac:dyDescent="0.25">
      <c r="A10" s="82" t="s">
        <v>164</v>
      </c>
      <c r="B10" s="82"/>
      <c r="C10" s="82"/>
      <c r="D10" s="61"/>
    </row>
    <row r="11" spans="1:14" s="35" customFormat="1" x14ac:dyDescent="0.25">
      <c r="A11" s="78"/>
      <c r="B11" s="78"/>
      <c r="C11" s="78"/>
    </row>
    <row r="12" spans="1:14" x14ac:dyDescent="0.25">
      <c r="D12" s="36"/>
      <c r="E12" s="77" t="s">
        <v>101</v>
      </c>
      <c r="F12" s="77"/>
      <c r="G12" s="77" t="s">
        <v>102</v>
      </c>
      <c r="H12" s="77"/>
      <c r="I12" s="77" t="s">
        <v>103</v>
      </c>
      <c r="J12" s="77"/>
      <c r="K12" s="77" t="s">
        <v>104</v>
      </c>
      <c r="L12" s="77"/>
      <c r="M12" s="77" t="s">
        <v>156</v>
      </c>
      <c r="N12" s="77"/>
    </row>
    <row r="13" spans="1:14" x14ac:dyDescent="0.25">
      <c r="D13" s="38" t="s">
        <v>0</v>
      </c>
      <c r="E13" s="39" t="s">
        <v>105</v>
      </c>
      <c r="F13" s="39" t="s">
        <v>106</v>
      </c>
      <c r="G13" s="39" t="s">
        <v>105</v>
      </c>
      <c r="H13" s="39" t="s">
        <v>106</v>
      </c>
      <c r="I13" s="39" t="s">
        <v>105</v>
      </c>
      <c r="J13" s="39" t="s">
        <v>106</v>
      </c>
      <c r="K13" s="39" t="s">
        <v>105</v>
      </c>
      <c r="L13" s="39" t="s">
        <v>106</v>
      </c>
      <c r="M13" s="39" t="s">
        <v>105</v>
      </c>
      <c r="N13" s="39" t="s">
        <v>106</v>
      </c>
    </row>
    <row r="14" spans="1:14" x14ac:dyDescent="0.25">
      <c r="D14" s="40" t="s">
        <v>2</v>
      </c>
      <c r="E14" s="41">
        <f>SUMIF(TableQ1[Waste Recovery Category],"Cost Share",'Q1 Details of Waste'!$T$2:$T$2)</f>
        <v>0</v>
      </c>
      <c r="F14" s="41">
        <f>SUMIF(TableQ1[Waste Recovery Category],"Cost Share",'Q1 Details of Waste'!$U$2:$U$2)</f>
        <v>0</v>
      </c>
      <c r="G14" s="41">
        <f>SUMIF(TableQ2[Waste Recovery Category],"Cost Share",TableQ2[Final Overpayment Amount Identified])</f>
        <v>0</v>
      </c>
      <c r="H14" s="41">
        <f>SUMIF(TableQ2[Waste Recovery Category],"Cost Share",TableQ2[Overpayment  Amount Recovered])</f>
        <v>0</v>
      </c>
      <c r="I14" s="41">
        <f>SUMIF(TableQ3[Waste Recovery Category],"Cost Share",TableQ3[Final Overpayment Amount Identified])</f>
        <v>0</v>
      </c>
      <c r="J14" s="41">
        <f>SUMIF(TableQ3[Waste Recovery Category],"Cost Share",TableQ3[Overpayment  Amount Recovered])</f>
        <v>0</v>
      </c>
      <c r="K14" s="41">
        <f>SUMIF(TableQ4[Waste Recovery Category],"Cost Share",TableQ4[Final Overpayment Amount Identified])</f>
        <v>0</v>
      </c>
      <c r="L14" s="41">
        <f>SUMIF(TableQ4[Waste Recovery Category],"Cost Share",TableQ4[Overpayment  Amount Recovered])</f>
        <v>0</v>
      </c>
      <c r="M14" s="41">
        <f>SUM(E14,G14,I14,K14)</f>
        <v>0</v>
      </c>
      <c r="N14" s="41">
        <f>SUM(F14,H14,J14,L14)</f>
        <v>0</v>
      </c>
    </row>
    <row r="15" spans="1:14" x14ac:dyDescent="0.25">
      <c r="D15" s="42" t="s">
        <v>4</v>
      </c>
      <c r="E15" s="41">
        <f>SUMIF(TableQ1[Waste Recovery Category],"Credit Balance",'Q1 Details of Waste'!$T$2:$T$2)</f>
        <v>0</v>
      </c>
      <c r="F15" s="41">
        <f>SUMIF(TableQ1[Waste Recovery Category],"Credit Balance",'Q1 Details of Waste'!$U$2:$U$2)</f>
        <v>0</v>
      </c>
      <c r="G15" s="41">
        <f>SUMIF(TableQ2[Waste Recovery Category],"Credit Balance",TableQ2[Final Overpayment Amount Identified])</f>
        <v>0</v>
      </c>
      <c r="H15" s="41">
        <f>SUMIF(TableQ2[Waste Recovery Category],"Credit Balance",TableQ2[Overpayment  Amount Recovered])</f>
        <v>0</v>
      </c>
      <c r="I15" s="41">
        <f>SUMIF(TableQ3[Waste Recovery Category],"Credit Balance",TableQ3[Final Overpayment Amount Identified])</f>
        <v>0</v>
      </c>
      <c r="J15" s="41">
        <f>SUMIF(TableQ3[Waste Recovery Category],"Credit Balance",TableQ3[Overpayment  Amount Recovered])</f>
        <v>0</v>
      </c>
      <c r="K15" s="41">
        <f>SUMIF(TableQ4[Waste Recovery Category],"Credit Balance",TableQ4[Final Overpayment Amount Identified])</f>
        <v>0</v>
      </c>
      <c r="L15" s="41">
        <f>SUMIF(TableQ4[Waste Recovery Category],"Credit Balance",TableQ4[Overpayment  Amount Recovered])</f>
        <v>0</v>
      </c>
      <c r="M15" s="41">
        <f t="shared" ref="M15:M23" si="0">SUM(E15,G15,I15,K15)</f>
        <v>0</v>
      </c>
      <c r="N15" s="41">
        <f t="shared" ref="N15:N23" si="1">SUM(F15,H15,J15,L15)</f>
        <v>0</v>
      </c>
    </row>
    <row r="16" spans="1:14" x14ac:dyDescent="0.25">
      <c r="D16" s="40" t="s">
        <v>6</v>
      </c>
      <c r="E16" s="41">
        <f>SUMIF(TableQ1[Waste Recovery Category],"Data Mining",'Q1 Details of Waste'!$T$2:$T$2)</f>
        <v>0</v>
      </c>
      <c r="F16" s="41">
        <f>SUMIF(TableQ1[Waste Recovery Category],"Data Mining",'Q1 Details of Waste'!$U$2:$U$2)</f>
        <v>0</v>
      </c>
      <c r="G16" s="41">
        <f>SUMIF(TableQ2[Waste Recovery Category],"Data Mining",TableQ2[Final Overpayment Amount Identified])</f>
        <v>0</v>
      </c>
      <c r="H16" s="41">
        <f>SUMIF(TableQ2[Waste Recovery Category],"Data Mining",TableQ2[Overpayment  Amount Recovered])</f>
        <v>0</v>
      </c>
      <c r="I16" s="41">
        <f>SUMIF(TableQ3[Waste Recovery Category],"Data Mining",TableQ3[Final Overpayment Amount Identified])</f>
        <v>0</v>
      </c>
      <c r="J16" s="41">
        <f>SUMIF(TableQ3[Waste Recovery Category],"Data Mining",TableQ3[Overpayment  Amount Recovered])</f>
        <v>0</v>
      </c>
      <c r="K16" s="41">
        <f>SUMIF(TableQ4[Waste Recovery Category],"Data Mining",TableQ4[Final Overpayment Amount Identified])</f>
        <v>0</v>
      </c>
      <c r="L16" s="41">
        <f>SUMIF(TableQ4[Waste Recovery Category],"Data Mining",TableQ4[Overpayment  Amount Recovered])</f>
        <v>0</v>
      </c>
      <c r="M16" s="41">
        <f t="shared" si="0"/>
        <v>0</v>
      </c>
      <c r="N16" s="41">
        <f t="shared" si="1"/>
        <v>0</v>
      </c>
    </row>
    <row r="17" spans="4:14" x14ac:dyDescent="0.25">
      <c r="D17" s="40" t="s">
        <v>8</v>
      </c>
      <c r="E17" s="41">
        <f>SUMIF(TableQ1[Waste Recovery Category],"DRG Validation",'Q1 Details of Waste'!$T$2:$T$2)</f>
        <v>0</v>
      </c>
      <c r="F17" s="41">
        <f>SUMIF(TableQ1[Waste Recovery Category],"DRG Validation",'Q1 Details of Waste'!$U$2:$U$2)</f>
        <v>0</v>
      </c>
      <c r="G17" s="41">
        <f>SUMIF(TableQ2[Waste Recovery Category],"DRG Validation",TableQ2[Final Overpayment Amount Identified])</f>
        <v>0</v>
      </c>
      <c r="H17" s="41">
        <f>SUMIF(TableQ2[Waste Recovery Category],"DRG Validation",TableQ2[Overpayment  Amount Recovered])</f>
        <v>0</v>
      </c>
      <c r="I17" s="41">
        <f>SUMIF(TableQ3[Waste Recovery Category],"DRG Validation",TableQ3[Final Overpayment Amount Identified])</f>
        <v>0</v>
      </c>
      <c r="J17" s="41">
        <f>SUMIF(TableQ3[Waste Recovery Category],"DRG Validation",TableQ3[Overpayment  Amount Recovered])</f>
        <v>0</v>
      </c>
      <c r="K17" s="41">
        <f>SUMIF(TableQ4[Waste Recovery Category],"DRG Validation",TableQ4[Final Overpayment Amount Identified])</f>
        <v>0</v>
      </c>
      <c r="L17" s="41">
        <f>SUMIF(TableQ4[Waste Recovery Category],"DRG Validation",TableQ4[Overpayment  Amount Recovered])</f>
        <v>0</v>
      </c>
      <c r="M17" s="41">
        <f t="shared" si="0"/>
        <v>0</v>
      </c>
      <c r="N17" s="41">
        <f t="shared" si="1"/>
        <v>0</v>
      </c>
    </row>
    <row r="18" spans="4:14" x14ac:dyDescent="0.25">
      <c r="D18" s="40" t="s">
        <v>10</v>
      </c>
      <c r="E18" s="41">
        <f>SUMIF(TableQ1[Waste Recovery Category],"Medical Records Review",'Q1 Details of Waste'!$T$2:$T$2)</f>
        <v>0</v>
      </c>
      <c r="F18" s="41">
        <f>SUMIF(TableQ1[Waste Recovery Category],"Medical Records Review",'Q1 Details of Waste'!$U$2:$U$2)</f>
        <v>0</v>
      </c>
      <c r="G18" s="41">
        <f>SUMIF(TableQ2[Waste Recovery Category],"Medical Records Review",TableQ2[Final Overpayment Amount Identified])</f>
        <v>0</v>
      </c>
      <c r="H18" s="41">
        <f>SUMIF(TableQ2[Waste Recovery Category],"Medical Records Review",TableQ2[Overpayment  Amount Recovered])</f>
        <v>0</v>
      </c>
      <c r="I18" s="41">
        <f>SUMIF(TableQ3[Waste Recovery Category],"Medical Records Review",TableQ3[Final Overpayment Amount Identified])</f>
        <v>0</v>
      </c>
      <c r="J18" s="41">
        <f>SUMIF(TableQ3[Waste Recovery Category],"Medical Records Review",TableQ3[Overpayment  Amount Recovered])</f>
        <v>0</v>
      </c>
      <c r="K18" s="41">
        <f>SUMIF(TableQ4[Waste Recovery Category],"Medical Records Review",TableQ4[Final Overpayment Amount Identified])</f>
        <v>0</v>
      </c>
      <c r="L18" s="41">
        <f>SUMIF(TableQ4[Waste Recovery Category],"Medical Records Review",TableQ4[Overpayment  Amount Recovered])</f>
        <v>0</v>
      </c>
      <c r="M18" s="41">
        <f t="shared" si="0"/>
        <v>0</v>
      </c>
      <c r="N18" s="41">
        <f t="shared" si="1"/>
        <v>0</v>
      </c>
    </row>
    <row r="19" spans="4:14" x14ac:dyDescent="0.25">
      <c r="D19" s="40" t="s">
        <v>12</v>
      </c>
      <c r="E19" s="41">
        <f>SUMIF(TableQ1[Waste Recovery Category],"Retroterms",'Q1 Details of Waste'!$T$2:$T$2)</f>
        <v>0</v>
      </c>
      <c r="F19" s="41">
        <f>SUMIF(TableQ1[Waste Recovery Category],"Retroterms",'Q1 Details of Waste'!$U$2:$U$2)</f>
        <v>0</v>
      </c>
      <c r="G19" s="41">
        <f>SUMIF(TableQ2[Waste Recovery Category],"Retroterms",TableQ2[Final Overpayment Amount Identified])</f>
        <v>0</v>
      </c>
      <c r="H19" s="41">
        <f>SUMIF(TableQ2[Waste Recovery Category],"Retroterms",TableQ2[Overpayment  Amount Recovered])</f>
        <v>0</v>
      </c>
      <c r="I19" s="41">
        <f>SUMIF(TableQ3[Waste Recovery Category],"Retroterms",TableQ3[Final Overpayment Amount Identified])</f>
        <v>0</v>
      </c>
      <c r="J19" s="41">
        <f>SUMIF(TableQ3[Waste Recovery Category],"Retroterms",TableQ3[Overpayment  Amount Recovered])</f>
        <v>0</v>
      </c>
      <c r="K19" s="41">
        <f>SUMIF(TableQ4[Waste Recovery Category],"Retroterms",TableQ4[Final Overpayment Amount Identified])</f>
        <v>0</v>
      </c>
      <c r="L19" s="41">
        <f>SUMIF(TableQ4[Waste Recovery Category],"Retroterms",TableQ4[Overpayment  Amount Recovered])</f>
        <v>0</v>
      </c>
      <c r="M19" s="41">
        <f t="shared" si="0"/>
        <v>0</v>
      </c>
      <c r="N19" s="41">
        <f t="shared" si="1"/>
        <v>0</v>
      </c>
    </row>
    <row r="20" spans="4:14" x14ac:dyDescent="0.25">
      <c r="D20" s="40" t="s">
        <v>14</v>
      </c>
      <c r="E20" s="41">
        <f>SUMIF(TableQ1[Waste Recovery Category],"Settlements",'Q1 Details of Waste'!$T$2:$T$2)</f>
        <v>0</v>
      </c>
      <c r="F20" s="41">
        <f>SUMIF(TableQ1[Waste Recovery Category],"Settlements",'Q1 Details of Waste'!$U$2:$U$2)</f>
        <v>0</v>
      </c>
      <c r="G20" s="41">
        <f>SUMIF(TableQ2[Waste Recovery Category],"Settlements",TableQ2[Final Overpayment Amount Identified])</f>
        <v>0</v>
      </c>
      <c r="H20" s="41">
        <f>SUMIF(TableQ2[Waste Recovery Category],"Settlements",TableQ2[Overpayment  Amount Recovered])</f>
        <v>0</v>
      </c>
      <c r="I20" s="41">
        <f>SUMIF(TableQ3[Waste Recovery Category],"Settlements",TableQ3[Final Overpayment Amount Identified])</f>
        <v>0</v>
      </c>
      <c r="J20" s="41">
        <f>SUMIF(TableQ3[Waste Recovery Category],"Settlements",TableQ3[Overpayment  Amount Recovered])</f>
        <v>0</v>
      </c>
      <c r="K20" s="41">
        <f>SUMIF(TableQ4[Waste Recovery Category],"Settlements",TableQ4[Final Overpayment Amount Identified])</f>
        <v>0</v>
      </c>
      <c r="L20" s="41">
        <f>SUMIF(TableQ4[Waste Recovery Category],"Settlements",TableQ4[Overpayment  Amount Recovered])</f>
        <v>0</v>
      </c>
      <c r="M20" s="41">
        <f t="shared" si="0"/>
        <v>0</v>
      </c>
      <c r="N20" s="41">
        <f t="shared" si="1"/>
        <v>0</v>
      </c>
    </row>
    <row r="21" spans="4:14" x14ac:dyDescent="0.25">
      <c r="D21" s="40" t="s">
        <v>16</v>
      </c>
      <c r="E21" s="41">
        <f>SUMIF(TableQ1[Waste Recovery Category],"Subrogation",'Q1 Details of Waste'!$T$2:$T$2)</f>
        <v>0</v>
      </c>
      <c r="F21" s="41">
        <f>SUMIF(TableQ1[Waste Recovery Category],"Subrogation",'Q1 Details of Waste'!$U$2:$U$2)</f>
        <v>0</v>
      </c>
      <c r="G21" s="41">
        <f>SUMIF(TableQ2[Waste Recovery Category],"Subrogation",TableQ2[Final Overpayment Amount Identified])</f>
        <v>0</v>
      </c>
      <c r="H21" s="41">
        <f>SUMIF(TableQ2[Waste Recovery Category],"Subrogation",TableQ2[Overpayment  Amount Recovered])</f>
        <v>0</v>
      </c>
      <c r="I21" s="41">
        <f>SUMIF(TableQ3[Waste Recovery Category],"Subrogation",TableQ3[Final Overpayment Amount Identified])</f>
        <v>0</v>
      </c>
      <c r="J21" s="41">
        <f>SUMIF(TableQ3[Waste Recovery Category],"Subrogation",TableQ3[Overpayment  Amount Recovered])</f>
        <v>0</v>
      </c>
      <c r="K21" s="41">
        <f>SUMIF(TableQ4[Waste Recovery Category],"Subrogation",TableQ4[Final Overpayment Amount Identified])</f>
        <v>0</v>
      </c>
      <c r="L21" s="41">
        <f>SUMIF(TableQ4[Waste Recovery Category],"Subrogation",TableQ4[Overpayment  Amount Recovered])</f>
        <v>0</v>
      </c>
      <c r="M21" s="41">
        <f t="shared" si="0"/>
        <v>0</v>
      </c>
      <c r="N21" s="41">
        <f t="shared" si="1"/>
        <v>0</v>
      </c>
    </row>
    <row r="22" spans="4:14" x14ac:dyDescent="0.25">
      <c r="D22" s="40" t="s">
        <v>18</v>
      </c>
      <c r="E22" s="41">
        <f>SUMIF(TableQ1[Waste Recovery Category],"TPL",'Q1 Details of Waste'!$T$2:$T$2)</f>
        <v>0</v>
      </c>
      <c r="F22" s="41">
        <f>SUMIF(TableQ1[Waste Recovery Category],"TPL",'Q1 Details of Waste'!$U$2:$U$2)</f>
        <v>0</v>
      </c>
      <c r="G22" s="41">
        <f>SUMIF(TableQ2[Waste Recovery Category],"TPL",TableQ2[Final Overpayment Amount Identified])</f>
        <v>0</v>
      </c>
      <c r="H22" s="41">
        <f>SUMIF(TableQ2[Waste Recovery Category],"TPL",TableQ2[Overpayment  Amount Recovered])</f>
        <v>0</v>
      </c>
      <c r="I22" s="41">
        <f>SUMIF(TableQ3[Waste Recovery Category],"TPL",TableQ3[Final Overpayment Amount Identified])</f>
        <v>0</v>
      </c>
      <c r="J22" s="41">
        <f>SUMIF(TableQ3[Waste Recovery Category],"TPL",TableQ3[Overpayment  Amount Recovered])</f>
        <v>0</v>
      </c>
      <c r="K22" s="41">
        <f>SUMIF(TableQ4[Waste Recovery Category],"TPL",TableQ4[Final Overpayment Amount Identified])</f>
        <v>0</v>
      </c>
      <c r="L22" s="41">
        <f>SUMIF(TableQ4[Waste Recovery Category],"TPL",TableQ4[Overpayment  Amount Recovered])</f>
        <v>0</v>
      </c>
      <c r="M22" s="41">
        <f t="shared" si="0"/>
        <v>0</v>
      </c>
      <c r="N22" s="41">
        <f t="shared" si="1"/>
        <v>0</v>
      </c>
    </row>
    <row r="23" spans="4:14" x14ac:dyDescent="0.25">
      <c r="D23" s="40" t="s">
        <v>20</v>
      </c>
      <c r="E23" s="41">
        <f>SUMIF(TableQ1[Waste Recovery Category],"Other (define in MCO Comments)",'Q1 Details of Waste'!$T$2:$T$2)</f>
        <v>0</v>
      </c>
      <c r="F23" s="41">
        <f>SUMIF('Q1 Details of Waste'!$F$2:$F$2,"Other (define in MCO Comments)",'Q1 Details of Waste'!$U$2:$U$2)</f>
        <v>0</v>
      </c>
      <c r="G23" s="41">
        <f>SUMIF(TableQ2[Waste Recovery Category],"Other (define in MCO Comments)",TableQ2[Final Overpayment Amount Identified])</f>
        <v>0</v>
      </c>
      <c r="H23" s="41">
        <f>SUMIF(TableQ2[Waste Recovery Category],"Other (define in MCO Comments)",TableQ2[Overpayment  Amount Recovered])</f>
        <v>0</v>
      </c>
      <c r="I23" s="41">
        <f>SUMIF(TableQ3[Waste Recovery Category],"Other (define in MCO Comments)",TableQ3[Final Overpayment Amount Identified])</f>
        <v>0</v>
      </c>
      <c r="J23" s="41">
        <f>SUMIF(TableQ3[Waste Recovery Category],"Other (define in MCO Comments)",TableQ3[Overpayment  Amount Recovered])</f>
        <v>0</v>
      </c>
      <c r="K23" s="41">
        <f>SUMIF(TableQ4[Waste Recovery Category],"Other (define in MCO Comments)",TableQ4[Final Overpayment Amount Identified])</f>
        <v>0</v>
      </c>
      <c r="L23" s="41">
        <f>SUMIF(TableQ4[Waste Recovery Category],"Other (define in MCO Comments)",TableQ4[Overpayment  Amount Recovered])</f>
        <v>0</v>
      </c>
      <c r="M23" s="41">
        <f t="shared" si="0"/>
        <v>0</v>
      </c>
      <c r="N23" s="41">
        <f t="shared" si="1"/>
        <v>0</v>
      </c>
    </row>
    <row r="24" spans="4:14" s="43" customFormat="1" x14ac:dyDescent="0.25"/>
    <row r="25" spans="4:14" s="43" customFormat="1" x14ac:dyDescent="0.25"/>
    <row r="26" spans="4:14" x14ac:dyDescent="0.25">
      <c r="D26" s="36"/>
      <c r="E26" s="77" t="s">
        <v>101</v>
      </c>
      <c r="F26" s="77"/>
      <c r="G26" s="77" t="s">
        <v>102</v>
      </c>
      <c r="H26" s="77"/>
      <c r="I26" s="77" t="s">
        <v>103</v>
      </c>
      <c r="J26" s="77"/>
      <c r="K26" s="77" t="s">
        <v>104</v>
      </c>
      <c r="L26" s="77"/>
      <c r="M26" s="77" t="s">
        <v>156</v>
      </c>
      <c r="N26" s="77"/>
    </row>
    <row r="27" spans="4:14" x14ac:dyDescent="0.25">
      <c r="D27" s="38" t="s">
        <v>37</v>
      </c>
      <c r="E27" s="39" t="s">
        <v>105</v>
      </c>
      <c r="F27" s="39" t="s">
        <v>106</v>
      </c>
      <c r="G27" s="39" t="s">
        <v>105</v>
      </c>
      <c r="H27" s="39" t="s">
        <v>106</v>
      </c>
      <c r="I27" s="39" t="s">
        <v>105</v>
      </c>
      <c r="J27" s="39" t="s">
        <v>106</v>
      </c>
      <c r="K27" s="39" t="s">
        <v>105</v>
      </c>
      <c r="L27" s="39" t="s">
        <v>106</v>
      </c>
      <c r="M27" s="39" t="s">
        <v>105</v>
      </c>
      <c r="N27" s="39" t="s">
        <v>106</v>
      </c>
    </row>
    <row r="28" spans="4:14" x14ac:dyDescent="0.25">
      <c r="D28" s="44" t="s">
        <v>39</v>
      </c>
      <c r="E28" s="45">
        <f>SUMIF(TableQ1[Vendor Type Associated],"Dental",TableQ1[Final Overpayment Amount Identified])</f>
        <v>0</v>
      </c>
      <c r="F28" s="45">
        <f>SUMIF(TableQ1[Vendor Type Associated],"Dental",TableQ1[Overpayment  Amount Recovered])</f>
        <v>0</v>
      </c>
      <c r="G28" s="45">
        <f>SUMIF(TableQ2[Vendor Type Associated],"Dental",TableQ2[Final Overpayment Amount Identified])</f>
        <v>0</v>
      </c>
      <c r="H28" s="45">
        <f>SUMIF(TableQ2[Vendor Type Associated],"Dental",TableQ2[Overpayment  Amount Recovered])</f>
        <v>0</v>
      </c>
      <c r="I28" s="45">
        <f>SUMIF(TableQ3[Vendor Type Associated],"Dental",TableQ3[Final Overpayment Amount Identified])</f>
        <v>0</v>
      </c>
      <c r="J28" s="45">
        <f>SUMIF(TableQ3[Vendor Type Associated],"Dental",TableQ3[Overpayment  Amount Recovered])</f>
        <v>0</v>
      </c>
      <c r="K28" s="45">
        <f>SUMIF(TableQ4[Vendor Type Associated],"Dental",TableQ4[Final Overpayment Amount Identified])</f>
        <v>0</v>
      </c>
      <c r="L28" s="45">
        <f>SUMIF(TableQ4[Vendor Type Associated],"Dental",TableQ4[Overpayment  Amount Recovered])</f>
        <v>0</v>
      </c>
      <c r="M28" s="45">
        <f>SUM(E28,G28,I28,K28)</f>
        <v>0</v>
      </c>
      <c r="N28" s="45">
        <f>SUM(F28,H28,J28,L28)</f>
        <v>0</v>
      </c>
    </row>
    <row r="29" spans="4:14" x14ac:dyDescent="0.25">
      <c r="D29" s="44" t="s">
        <v>41</v>
      </c>
      <c r="E29" s="45">
        <f>SUMIF(TableQ1[Vendor Type Associated],"Vision",TableQ1[Final Overpayment Amount Identified])</f>
        <v>0</v>
      </c>
      <c r="F29" s="45">
        <f>SUMIF(TableQ1[Vendor Type Associated],"Vision",TableQ1[Overpayment  Amount Recovered])</f>
        <v>0</v>
      </c>
      <c r="G29" s="45">
        <f>SUMIF(TableQ2[Vendor Type Associated],"Vision",TableQ2[Final Overpayment Amount Identified])</f>
        <v>0</v>
      </c>
      <c r="H29" s="45">
        <f>SUMIF(TableQ2[Vendor Type Associated],"Vision",TableQ2[Overpayment  Amount Recovered])</f>
        <v>0</v>
      </c>
      <c r="I29" s="45">
        <f>SUMIF(TableQ3[Vendor Type Associated],"Vision",TableQ3[Final Overpayment Amount Identified])</f>
        <v>0</v>
      </c>
      <c r="J29" s="45">
        <f>SUMIF(TableQ3[Vendor Type Associated],"Vision",TableQ3[Overpayment  Amount Recovered])</f>
        <v>0</v>
      </c>
      <c r="K29" s="45">
        <f>SUMIF(TableQ4[Vendor Type Associated],"Vision",TableQ4[Final Overpayment Amount Identified])</f>
        <v>0</v>
      </c>
      <c r="L29" s="45">
        <f>SUMIF(TableQ4[Vendor Type Associated],"Vision",TableQ4[Overpayment  Amount Recovered])</f>
        <v>0</v>
      </c>
      <c r="M29" s="45">
        <f t="shared" ref="M29:M33" si="2">SUM(E29,G29,I29,K29)</f>
        <v>0</v>
      </c>
      <c r="N29" s="45">
        <f t="shared" ref="N29:N33" si="3">SUM(F29,H29,J29,L29)</f>
        <v>0</v>
      </c>
    </row>
    <row r="30" spans="4:14" x14ac:dyDescent="0.25">
      <c r="D30" s="44" t="s">
        <v>43</v>
      </c>
      <c r="E30" s="45">
        <f>SUMIF(TableQ1[Vendor Type Associated],"Transportation",TableQ1[Final Overpayment Amount Identified])</f>
        <v>0</v>
      </c>
      <c r="F30" s="45">
        <f>SUMIF(TableQ1[Vendor Type Associated],"Transportation",TableQ1[Overpayment  Amount Recovered])</f>
        <v>0</v>
      </c>
      <c r="G30" s="45">
        <f>SUMIF(TableQ2[Vendor Type Associated],"Transportation",TableQ2[Final Overpayment Amount Identified])</f>
        <v>0</v>
      </c>
      <c r="H30" s="45">
        <f>SUMIF(TableQ2[Vendor Type Associated],"Transportation",TableQ2[Overpayment  Amount Recovered])</f>
        <v>0</v>
      </c>
      <c r="I30" s="45">
        <f>SUMIF(TableQ3[Vendor Type Associated],"Transportation",TableQ3[Final Overpayment Amount Identified])</f>
        <v>0</v>
      </c>
      <c r="J30" s="45">
        <f>SUMIF(TableQ3[Vendor Type Associated],"Transportation",TableQ3[Overpayment  Amount Recovered])</f>
        <v>0</v>
      </c>
      <c r="K30" s="45">
        <f>SUMIF(TableQ4[Vendor Type Associated],"Transportation",TableQ4[Final Overpayment Amount Identified])</f>
        <v>0</v>
      </c>
      <c r="L30" s="45">
        <f>SUMIF(TableQ4[Vendor Type Associated],"Transportation",TableQ4[Overpayment  Amount Recovered])</f>
        <v>0</v>
      </c>
      <c r="M30" s="45">
        <f t="shared" si="2"/>
        <v>0</v>
      </c>
      <c r="N30" s="45">
        <f t="shared" si="3"/>
        <v>0</v>
      </c>
    </row>
    <row r="31" spans="4:14" x14ac:dyDescent="0.25">
      <c r="D31" s="44" t="s">
        <v>45</v>
      </c>
      <c r="E31" s="45">
        <f>SUMIF(TableQ1[Vendor Type Associated],"Behavioral Health",TableQ1[Final Overpayment Amount Identified])</f>
        <v>0</v>
      </c>
      <c r="F31" s="45">
        <f>SUMIF(TableQ1[Vendor Type Associated],"Behavioral Health",TableQ1[Overpayment  Amount Recovered])</f>
        <v>0</v>
      </c>
      <c r="G31" s="45">
        <f>SUMIF(TableQ2[Vendor Type Associated],"Behavioral Health",TableQ2[Final Overpayment Amount Identified])</f>
        <v>0</v>
      </c>
      <c r="H31" s="45">
        <f>SUMIF(TableQ2[Vendor Type Associated],"Behavioral Health",TableQ2[Overpayment  Amount Recovered])</f>
        <v>0</v>
      </c>
      <c r="I31" s="45">
        <f>SUMIF(TableQ3[Vendor Type Associated],"Behavioral Health",TableQ3[Final Overpayment Amount Identified])</f>
        <v>0</v>
      </c>
      <c r="J31" s="45">
        <f>SUMIF(TableQ3[Vendor Type Associated],"Behavioral Health",TableQ3[Overpayment  Amount Recovered])</f>
        <v>0</v>
      </c>
      <c r="K31" s="45">
        <f>SUMIF(TableQ4[Vendor Type Associated],"Behavioral Health",TableQ4[Final Overpayment Amount Identified])</f>
        <v>0</v>
      </c>
      <c r="L31" s="45">
        <f>SUMIF(TableQ4[Vendor Type Associated],"Behavioral Health",TableQ4[Overpayment  Amount Recovered])</f>
        <v>0</v>
      </c>
      <c r="M31" s="45">
        <f t="shared" si="2"/>
        <v>0</v>
      </c>
      <c r="N31" s="45">
        <f t="shared" si="3"/>
        <v>0</v>
      </c>
    </row>
    <row r="32" spans="4:14" x14ac:dyDescent="0.25">
      <c r="D32" s="44" t="s">
        <v>47</v>
      </c>
      <c r="E32" s="45">
        <f>SUMIF(TableQ1[Vendor Type Associated],"Prepayment Review",TableQ1[Final Overpayment Amount Identified])</f>
        <v>0</v>
      </c>
      <c r="F32" s="45">
        <f>SUMIF(TableQ1[Vendor Type Associated],"Prepayment Review",TableQ1[Overpayment  Amount Recovered])</f>
        <v>0</v>
      </c>
      <c r="G32" s="45">
        <f>SUMIF(TableQ2[Vendor Type Associated],"Prepayment Review",TableQ2[Final Overpayment Amount Identified])</f>
        <v>0</v>
      </c>
      <c r="H32" s="45">
        <f>SUMIF(TableQ2[Vendor Type Associated],"Prepayment Review",TableQ2[Overpayment  Amount Recovered])</f>
        <v>0</v>
      </c>
      <c r="I32" s="45">
        <f>SUMIF(TableQ3[Vendor Type Associated],"Prepayment Review",TableQ3[Final Overpayment Amount Identified])</f>
        <v>0</v>
      </c>
      <c r="J32" s="45">
        <f>SUMIF(TableQ3[Vendor Type Associated],"Prepayment Review",TableQ3[Overpayment  Amount Recovered])</f>
        <v>0</v>
      </c>
      <c r="K32" s="45">
        <f>SUMIF(TableQ4[Vendor Type Associated],"Prepayment Review",TableQ4[Final Overpayment Amount Identified])</f>
        <v>0</v>
      </c>
      <c r="L32" s="45">
        <f>SUMIF(TableQ4[Vendor Type Associated],"Prepayment Review",TableQ4[Overpayment  Amount Recovered])</f>
        <v>0</v>
      </c>
      <c r="M32" s="45">
        <f t="shared" si="2"/>
        <v>0</v>
      </c>
      <c r="N32" s="45">
        <f t="shared" si="3"/>
        <v>0</v>
      </c>
    </row>
    <row r="33" spans="4:14" x14ac:dyDescent="0.25">
      <c r="D33" s="44" t="s">
        <v>49</v>
      </c>
      <c r="E33" s="45">
        <f>SUMIF(TableQ1[Vendor Type Associated],"Pharmacy",TableQ1[Final Overpayment Amount Identified])</f>
        <v>0</v>
      </c>
      <c r="F33" s="45">
        <f>SUMIF(TableQ1[Vendor Type Associated],"Pharmacy",TableQ1[Overpayment  Amount Recovered])</f>
        <v>0</v>
      </c>
      <c r="G33" s="45">
        <f>SUMIF(TableQ2[Vendor Type Associated],"Pharmacy",TableQ2[Final Overpayment Amount Identified])</f>
        <v>0</v>
      </c>
      <c r="H33" s="45">
        <f>SUMIF(TableQ2[Vendor Type Associated],"Pharmacy",TableQ2[Overpayment  Amount Recovered])</f>
        <v>0</v>
      </c>
      <c r="I33" s="45">
        <f>SUMIF(TableQ3[Vendor Type Associated],"Pharmacy",TableQ3[Final Overpayment Amount Identified])</f>
        <v>0</v>
      </c>
      <c r="J33" s="45">
        <f>SUMIF(TableQ3[Vendor Type Associated],"Pharmacy",TableQ3[Overpayment  Amount Recovered])</f>
        <v>0</v>
      </c>
      <c r="K33" s="45">
        <f>SUMIF(TableQ4[Vendor Type Associated],"Pharmacy",TableQ4[Final Overpayment Amount Identified])</f>
        <v>0</v>
      </c>
      <c r="L33" s="45">
        <f>SUMIF(TableQ4[Vendor Type Associated],"Pharmacy",TableQ4[Overpayment  Amount Recovered])</f>
        <v>0</v>
      </c>
      <c r="M33" s="45">
        <f t="shared" si="2"/>
        <v>0</v>
      </c>
      <c r="N33" s="45">
        <f t="shared" si="3"/>
        <v>0</v>
      </c>
    </row>
  </sheetData>
  <sheetProtection algorithmName="SHA-512" hashValue="qvdjhtKRbJne5NRHRZts7EYMOxCmCzghKswJOTzqwxQlqNgpjLnvykPgVKr94aMqBFaxVLbnkCmEiF/JBvvKww==" saltValue="Bd03blFnXMHHcFAp/+YLgA==" spinCount="100000" sheet="1" objects="1" scenarios="1" selectLockedCells="1"/>
  <mergeCells count="20">
    <mergeCell ref="A2:C2"/>
    <mergeCell ref="A3:C3"/>
    <mergeCell ref="A5:C5"/>
    <mergeCell ref="A6:C6"/>
    <mergeCell ref="A7:C7"/>
    <mergeCell ref="I26:J26"/>
    <mergeCell ref="K26:L26"/>
    <mergeCell ref="A11:C11"/>
    <mergeCell ref="A4:C4"/>
    <mergeCell ref="M12:N12"/>
    <mergeCell ref="M26:N26"/>
    <mergeCell ref="A8:C8"/>
    <mergeCell ref="A9:C9"/>
    <mergeCell ref="A10:C10"/>
    <mergeCell ref="E12:F12"/>
    <mergeCell ref="G12:H12"/>
    <mergeCell ref="I12:J12"/>
    <mergeCell ref="K12:L12"/>
    <mergeCell ref="E26:F26"/>
    <mergeCell ref="G26:H26"/>
  </mergeCells>
  <phoneticPr fontId="14" type="noConversion"/>
  <dataValidations count="2">
    <dataValidation allowBlank="1" showInputMessage="1" showErrorMessage="1" prompt="Use Commas to separate names or id numbers " sqref="D5:D10" xr:uid="{91A0BBD2-2A3E-493A-98B1-F0E58D7370E2}"/>
    <dataValidation allowBlank="1" showInputMessage="1" showErrorMessage="1" prompt="Plans 3 letter identifier assigned by the agency, use Commas to separate names or id numbers " sqref="D4" xr:uid="{B44FF0B7-AFEF-4709-801A-E5552227F8F9}"/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8FBC1-6203-49E1-9C47-8A20B06D3576}">
  <dimension ref="A1:Y2"/>
  <sheetViews>
    <sheetView workbookViewId="0">
      <pane ySplit="1" topLeftCell="A2" activePane="bottomLeft" state="frozen"/>
      <selection pane="bottomLeft" activeCell="G2" sqref="G2"/>
    </sheetView>
  </sheetViews>
  <sheetFormatPr defaultColWidth="15.7109375" defaultRowHeight="15" x14ac:dyDescent="0.25"/>
  <cols>
    <col min="1" max="1" width="22.28515625" style="56" customWidth="1"/>
    <col min="2" max="2" width="21.42578125" style="75" customWidth="1"/>
    <col min="3" max="3" width="31.5703125" style="58" customWidth="1"/>
    <col min="4" max="4" width="17.5703125" style="46" customWidth="1"/>
    <col min="5" max="5" width="28" style="57" customWidth="1"/>
    <col min="6" max="6" width="31.42578125" style="46" bestFit="1" customWidth="1"/>
    <col min="7" max="7" width="21.85546875" style="46" customWidth="1"/>
    <col min="8" max="8" width="27" style="46" customWidth="1"/>
    <col min="9" max="9" width="27.28515625" style="56" customWidth="1"/>
    <col min="10" max="10" width="28" style="56" customWidth="1"/>
    <col min="11" max="11" width="28.5703125" style="56" customWidth="1"/>
    <col min="12" max="12" width="15.7109375" style="56"/>
    <col min="13" max="13" width="26.5703125" style="46" customWidth="1"/>
    <col min="14" max="14" width="15.7109375" style="59"/>
    <col min="15" max="16" width="15.7109375" style="56"/>
    <col min="17" max="17" width="19.7109375" style="56" customWidth="1"/>
    <col min="18" max="18" width="38.7109375" style="60" customWidth="1"/>
    <col min="19" max="19" width="36" style="60" customWidth="1"/>
    <col min="20" max="20" width="32.85546875" style="60" customWidth="1"/>
    <col min="21" max="21" width="30" style="60" customWidth="1"/>
    <col min="22" max="22" width="28.85546875" style="46" customWidth="1"/>
    <col min="23" max="23" width="53.5703125" style="46" customWidth="1"/>
    <col min="24" max="24" width="59.28515625" style="46" customWidth="1"/>
    <col min="25" max="25" width="30.140625" style="46" customWidth="1"/>
    <col min="26" max="16384" width="15.7109375" style="46"/>
  </cols>
  <sheetData>
    <row r="1" spans="1:25" s="72" customFormat="1" ht="43.5" customHeight="1" x14ac:dyDescent="0.25">
      <c r="A1" s="64" t="s">
        <v>82</v>
      </c>
      <c r="B1" s="73" t="s">
        <v>83</v>
      </c>
      <c r="C1" s="66" t="s">
        <v>84</v>
      </c>
      <c r="D1" s="67" t="s">
        <v>23</v>
      </c>
      <c r="E1" s="65" t="s">
        <v>85</v>
      </c>
      <c r="F1" s="67" t="s">
        <v>0</v>
      </c>
      <c r="G1" s="67" t="s">
        <v>37</v>
      </c>
      <c r="H1" s="67" t="s">
        <v>30</v>
      </c>
      <c r="I1" s="68" t="s">
        <v>86</v>
      </c>
      <c r="J1" s="68" t="s">
        <v>87</v>
      </c>
      <c r="K1" s="68" t="s">
        <v>88</v>
      </c>
      <c r="L1" s="68" t="s">
        <v>89</v>
      </c>
      <c r="M1" s="67" t="s">
        <v>1</v>
      </c>
      <c r="N1" s="69" t="s">
        <v>90</v>
      </c>
      <c r="O1" s="68" t="s">
        <v>91</v>
      </c>
      <c r="P1" s="68" t="s">
        <v>92</v>
      </c>
      <c r="Q1" s="68" t="s">
        <v>166</v>
      </c>
      <c r="R1" s="70" t="s">
        <v>94</v>
      </c>
      <c r="S1" s="70" t="s">
        <v>95</v>
      </c>
      <c r="T1" s="70" t="s">
        <v>96</v>
      </c>
      <c r="U1" s="70" t="s">
        <v>97</v>
      </c>
      <c r="V1" s="67" t="s">
        <v>52</v>
      </c>
      <c r="W1" s="67" t="s">
        <v>98</v>
      </c>
      <c r="X1" s="67" t="s">
        <v>99</v>
      </c>
      <c r="Y1" s="71" t="s">
        <v>100</v>
      </c>
    </row>
    <row r="2" spans="1:25" s="55" customFormat="1" x14ac:dyDescent="0.25">
      <c r="A2" s="47"/>
      <c r="B2" s="74"/>
      <c r="C2" s="49"/>
      <c r="D2" s="50"/>
      <c r="E2" s="48"/>
      <c r="F2" s="51"/>
      <c r="G2" s="50"/>
      <c r="H2" s="50"/>
      <c r="I2" s="51"/>
      <c r="J2" s="51"/>
      <c r="K2" s="51"/>
      <c r="L2" s="51"/>
      <c r="M2" s="50"/>
      <c r="N2" s="52"/>
      <c r="O2" s="51"/>
      <c r="P2" s="51"/>
      <c r="Q2" s="51"/>
      <c r="R2" s="53"/>
      <c r="S2" s="53"/>
      <c r="T2" s="53"/>
      <c r="U2" s="53"/>
      <c r="V2" s="50"/>
      <c r="W2" s="50"/>
      <c r="X2" s="50"/>
      <c r="Y2" s="54"/>
    </row>
  </sheetData>
  <sheetProtection insertRows="0" selectLockedCells="1" sort="0" autoFilter="0" pivotTables="0"/>
  <dataValidations count="6">
    <dataValidation operator="equal" allowBlank="1" showInputMessage="1" showErrorMessage="1" sqref="O1" xr:uid="{1B1D4881-A096-41EF-B57A-032A8F414CEA}"/>
    <dataValidation errorStyle="warning" operator="equal" allowBlank="1" showInputMessage="1" showErrorMessage="1" errorTitle="Data Format Error" error="Provider's 9 digit Tax ID #" prompt="Provider's Tax ID # 9 digits only " sqref="P1" xr:uid="{F3ABF10D-D6FF-40DD-9A86-D5D1C149BBFE}"/>
    <dataValidation operator="equal" allowBlank="1" showInputMessage="1" showErrorMessage="1" errorTitle="Use 9 digit medicaid ID" promptTitle="This is a 9 digit number " sqref="Q1" xr:uid="{E603918F-D086-4BF0-A68B-37ECE7D9A6DF}"/>
    <dataValidation type="textLength" allowBlank="1" showInputMessage="1" showErrorMessage="1" errorTitle="Use 9 digit medicaid ID" promptTitle="Complete Medicaid ID " sqref="Q2:Q1048576" xr:uid="{D8396C4B-0677-4D33-B25B-99468DE8914B}">
      <formula1>9</formula1>
      <formula2>10</formula2>
    </dataValidation>
    <dataValidation type="textLength" operator="equal" allowBlank="1" showInputMessage="1" showErrorMessage="1" sqref="O2:O1048576" xr:uid="{3FA44F21-0993-4C78-B268-AAF2E4F2E65B}">
      <formula1>10</formula1>
    </dataValidation>
    <dataValidation type="textLength" errorStyle="warning" operator="equal" allowBlank="1" showInputMessage="1" showErrorMessage="1" errorTitle="Data Format Error" error="Provider's 9 digit Tax ID #" prompt="Provider's Tax ID # 9 digits only " sqref="P2:P1048576" xr:uid="{27AE67CB-0034-4EB6-A31D-D790A74C4E04}">
      <formula1>9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4D33C6B-5C70-441F-B488-7CA43B80CB17}">
          <x14:formula1>
            <xm:f>Lists!$A$30:$A$33</xm:f>
          </x14:formula1>
          <xm:sqref>V2</xm:sqref>
        </x14:dataValidation>
        <x14:dataValidation type="list" allowBlank="1" showInputMessage="1" showErrorMessage="1" xr:uid="{2DD32622-E06B-474A-A75A-169C76D14BF3}">
          <x14:formula1>
            <xm:f>Lists!$C$2:$C$54</xm:f>
          </x14:formula1>
          <xm:sqref>M2</xm:sqref>
        </x14:dataValidation>
        <x14:dataValidation type="list" allowBlank="1" showInputMessage="1" showErrorMessage="1" xr:uid="{AFF601BF-7C84-48DA-BF6E-D9A50B5E485E}">
          <x14:formula1>
            <xm:f>Lists!$A$18:$A$19</xm:f>
          </x14:formula1>
          <xm:sqref>H2</xm:sqref>
        </x14:dataValidation>
        <x14:dataValidation type="list" allowBlank="1" showInputMessage="1" showErrorMessage="1" errorTitle="Select an option " error="Must select option from list " promptTitle="Select an Option " prompt="Dental, Vision, Transportation, Behavioral Health, Prepayment Review and Pharmacy" xr:uid="{D5DC71B0-C4F3-4D59-A035-E7FC0EFED638}">
          <x14:formula1>
            <xm:f>Lists!$A$22:$A$27</xm:f>
          </x14:formula1>
          <xm:sqref>G2</xm:sqref>
        </x14:dataValidation>
        <x14:dataValidation type="list" allowBlank="1" showInputMessage="1" showErrorMessage="1" xr:uid="{03419A93-E5C3-4D76-A782-02446B306B45}">
          <x14:formula1>
            <xm:f>Lists!$A$2:$A$11</xm:f>
          </x14:formula1>
          <xm:sqref>F2</xm:sqref>
        </x14:dataValidation>
        <x14:dataValidation type="list" allowBlank="1" showInputMessage="1" showErrorMessage="1" xr:uid="{DFDD78F3-3C6B-4E86-A6E4-E501B51001BC}">
          <x14:formula1>
            <xm:f>Lists!$A$14:$A$15</xm:f>
          </x14:formula1>
          <xm:sqref>D2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7F171-FE22-473E-A033-755F469794FF}">
  <dimension ref="A1:Y3"/>
  <sheetViews>
    <sheetView workbookViewId="0">
      <pane ySplit="1" topLeftCell="A2" activePane="bottomLeft" state="frozen"/>
      <selection activeCell="C1" sqref="C1"/>
      <selection pane="bottomLeft" activeCell="D2" sqref="D2"/>
    </sheetView>
  </sheetViews>
  <sheetFormatPr defaultColWidth="15.7109375" defaultRowHeight="15" x14ac:dyDescent="0.25"/>
  <cols>
    <col min="1" max="1" width="22.28515625" style="15" customWidth="1"/>
    <col min="2" max="2" width="21.42578125" style="16" customWidth="1"/>
    <col min="3" max="3" width="31.5703125" style="17" customWidth="1"/>
    <col min="4" max="4" width="17.5703125" customWidth="1"/>
    <col min="5" max="5" width="28" style="16" customWidth="1"/>
    <col min="6" max="6" width="23.140625" customWidth="1"/>
    <col min="7" max="7" width="21.85546875" customWidth="1"/>
    <col min="8" max="8" width="27" customWidth="1"/>
    <col min="9" max="9" width="27.28515625" style="15" customWidth="1"/>
    <col min="10" max="10" width="28" style="15" customWidth="1"/>
    <col min="11" max="11" width="28.5703125" style="15" customWidth="1"/>
    <col min="12" max="12" width="15.7109375" style="15"/>
    <col min="13" max="13" width="26.5703125" customWidth="1"/>
    <col min="14" max="14" width="15.7109375" style="18"/>
    <col min="15" max="16" width="15.7109375" style="15"/>
    <col min="17" max="17" width="19.7109375" style="15" customWidth="1"/>
    <col min="18" max="18" width="38.7109375" style="19" customWidth="1"/>
    <col min="19" max="19" width="36" style="19" customWidth="1"/>
    <col min="20" max="20" width="32.85546875" style="19" customWidth="1"/>
    <col min="21" max="21" width="30" style="19" customWidth="1"/>
    <col min="22" max="22" width="28.85546875" customWidth="1"/>
    <col min="23" max="23" width="53.5703125" customWidth="1"/>
    <col min="24" max="24" width="59.28515625" customWidth="1"/>
    <col min="25" max="25" width="30.140625" customWidth="1"/>
  </cols>
  <sheetData>
    <row r="1" spans="1:25" ht="40.5" customHeight="1" x14ac:dyDescent="0.25">
      <c r="A1" s="7" t="s">
        <v>82</v>
      </c>
      <c r="B1" s="8" t="s">
        <v>83</v>
      </c>
      <c r="C1" s="9" t="s">
        <v>84</v>
      </c>
      <c r="D1" s="10" t="s">
        <v>23</v>
      </c>
      <c r="E1" s="8" t="s">
        <v>85</v>
      </c>
      <c r="F1" s="10" t="s">
        <v>0</v>
      </c>
      <c r="G1" s="10" t="s">
        <v>37</v>
      </c>
      <c r="H1" s="10" t="s">
        <v>30</v>
      </c>
      <c r="I1" s="11" t="s">
        <v>86</v>
      </c>
      <c r="J1" s="11" t="s">
        <v>87</v>
      </c>
      <c r="K1" s="11" t="s">
        <v>88</v>
      </c>
      <c r="L1" s="11" t="s">
        <v>89</v>
      </c>
      <c r="M1" s="10" t="s">
        <v>1</v>
      </c>
      <c r="N1" s="12" t="s">
        <v>90</v>
      </c>
      <c r="O1" s="11" t="s">
        <v>91</v>
      </c>
      <c r="P1" s="11" t="s">
        <v>92</v>
      </c>
      <c r="Q1" s="11" t="s">
        <v>166</v>
      </c>
      <c r="R1" s="13" t="s">
        <v>94</v>
      </c>
      <c r="S1" s="13" t="s">
        <v>95</v>
      </c>
      <c r="T1" s="13" t="s">
        <v>96</v>
      </c>
      <c r="U1" s="13" t="s">
        <v>97</v>
      </c>
      <c r="V1" s="10" t="s">
        <v>52</v>
      </c>
      <c r="W1" s="10" t="s">
        <v>98</v>
      </c>
      <c r="X1" s="10" t="s">
        <v>99</v>
      </c>
      <c r="Y1" s="14" t="s">
        <v>100</v>
      </c>
    </row>
    <row r="3" spans="1:25" x14ac:dyDescent="0.25">
      <c r="D3" s="76"/>
      <c r="F3" s="76"/>
      <c r="G3" s="76"/>
      <c r="H3" s="76"/>
      <c r="M3" s="76"/>
      <c r="V3" s="76"/>
      <c r="W3" s="76"/>
      <c r="X3" s="76"/>
      <c r="Y3" s="76"/>
    </row>
  </sheetData>
  <dataValidations count="6">
    <dataValidation type="textLength" allowBlank="1" showInputMessage="1" showErrorMessage="1" errorTitle="Enter complete ID " promptTitle="Complete Medicaid ID" sqref="Q2:Q1048576" xr:uid="{8E8169FB-F96F-490D-8F95-3AEBC0633F44}">
      <formula1>9</formula1>
      <formula2>10</formula2>
    </dataValidation>
    <dataValidation allowBlank="1" showInputMessage="1" showErrorMessage="1" errorTitle="Enter complete ID " promptTitle="Complete Medicaid ID" sqref="Q1" xr:uid="{5CC46287-A4DD-4DBE-AF6C-180F52F8C41E}"/>
    <dataValidation type="textLength" errorStyle="warning" operator="equal" allowBlank="1" showInputMessage="1" showErrorMessage="1" errorTitle="Data Format Error" error="Provider's 9 digit Tax ID #" promptTitle="Use 9 digit tax ID " prompt="Provider's Tax ID #" sqref="P2:P1048576" xr:uid="{63B51CDB-2666-4DD1-886E-A9B7DADF9E3C}">
      <formula1>9</formula1>
    </dataValidation>
    <dataValidation errorStyle="warning" operator="equal" allowBlank="1" showInputMessage="1" showErrorMessage="1" errorTitle="Data Format Error" error="Provider's 9 digit Tax ID #" promptTitle="Use 9 digit tax ID " prompt="Provider's Tax ID #" sqref="P1" xr:uid="{D01867F3-A690-4B57-9212-73F7E91EFD7A}"/>
    <dataValidation type="textLength" operator="equal" allowBlank="1" showInputMessage="1" showErrorMessage="1" errorTitle="Complete 10 digit NPI needed" promptTitle="Use complete NPI #" sqref="O2:O1048576" xr:uid="{20C66F20-D335-4907-8AEF-DE23AEE31770}">
      <formula1>10</formula1>
    </dataValidation>
    <dataValidation operator="equal" allowBlank="1" showInputMessage="1" showErrorMessage="1" errorTitle="Complete 10 digit NPI needed" promptTitle="Use complete NPI #" sqref="O1" xr:uid="{0F14E01B-4030-4A9C-A06D-9CC8E7E7927F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99AD6F0-593A-4143-B1B3-C4CF21154420}">
          <x14:formula1>
            <xm:f>Lists!$A$30:$A$33</xm:f>
          </x14:formula1>
          <xm:sqref>V2:V3</xm:sqref>
        </x14:dataValidation>
        <x14:dataValidation type="list" allowBlank="1" showInputMessage="1" showErrorMessage="1" xr:uid="{37DA731D-0D4B-428B-8226-231D2B393DE0}">
          <x14:formula1>
            <xm:f>Lists!$C$2:$C$54</xm:f>
          </x14:formula1>
          <xm:sqref>M2:M3</xm:sqref>
        </x14:dataValidation>
        <x14:dataValidation type="list" allowBlank="1" showInputMessage="1" showErrorMessage="1" xr:uid="{28B4AF86-CF3B-45C9-BDC6-17DB37CEAF03}">
          <x14:formula1>
            <xm:f>Lists!$A$18:$A$19</xm:f>
          </x14:formula1>
          <xm:sqref>H2:H3</xm:sqref>
        </x14:dataValidation>
        <x14:dataValidation type="list" allowBlank="1" showInputMessage="1" showErrorMessage="1" xr:uid="{2E467BB5-3E09-4859-952E-1C27C3A8B80C}">
          <x14:formula1>
            <xm:f>Lists!$A$22:$A$27</xm:f>
          </x14:formula1>
          <xm:sqref>G2:G3</xm:sqref>
        </x14:dataValidation>
        <x14:dataValidation type="list" allowBlank="1" showInputMessage="1" showErrorMessage="1" xr:uid="{A9F9D473-F013-4658-A62A-8B22FAFDD91E}">
          <x14:formula1>
            <xm:f>Lists!$A$2:$A$11</xm:f>
          </x14:formula1>
          <xm:sqref>F2:F3</xm:sqref>
        </x14:dataValidation>
        <x14:dataValidation type="list" allowBlank="1" showInputMessage="1" showErrorMessage="1" xr:uid="{C6019A96-3CFD-4151-912C-B254E75F39FB}">
          <x14:formula1>
            <xm:f>Lists!$A$14:$A$15</xm:f>
          </x14:formula1>
          <xm:sqref>D2:D3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9976D-F600-4C6E-A416-FE60453F0E6A}">
  <dimension ref="A1:Y1"/>
  <sheetViews>
    <sheetView workbookViewId="0">
      <pane ySplit="1" topLeftCell="A2" activePane="bottomLeft" state="frozen"/>
      <selection activeCell="L1" sqref="L1"/>
      <selection pane="bottomLeft" activeCell="A3" sqref="A3"/>
    </sheetView>
  </sheetViews>
  <sheetFormatPr defaultColWidth="15.7109375" defaultRowHeight="15" x14ac:dyDescent="0.25"/>
  <cols>
    <col min="1" max="1" width="22.28515625" style="15" customWidth="1"/>
    <col min="2" max="2" width="21.42578125" style="16" customWidth="1"/>
    <col min="3" max="3" width="31.5703125" style="17" customWidth="1"/>
    <col min="4" max="4" width="17.5703125" customWidth="1"/>
    <col min="5" max="5" width="28" style="16" customWidth="1"/>
    <col min="6" max="6" width="23.140625" customWidth="1"/>
    <col min="7" max="7" width="21.85546875" customWidth="1"/>
    <col min="8" max="8" width="27" customWidth="1"/>
    <col min="9" max="9" width="27.28515625" style="15" customWidth="1"/>
    <col min="10" max="10" width="28" style="15" customWidth="1"/>
    <col min="11" max="11" width="28.5703125" style="15" customWidth="1"/>
    <col min="12" max="12" width="15.7109375" style="15"/>
    <col min="13" max="13" width="26.5703125" customWidth="1"/>
    <col min="14" max="14" width="15.7109375" style="18"/>
    <col min="15" max="16" width="15.7109375" style="15"/>
    <col min="17" max="17" width="19.7109375" style="15" customWidth="1"/>
    <col min="18" max="18" width="38.7109375" style="19" customWidth="1"/>
    <col min="19" max="19" width="36" style="19" customWidth="1"/>
    <col min="20" max="20" width="32.85546875" style="19" customWidth="1"/>
    <col min="21" max="21" width="30" style="19" customWidth="1"/>
    <col min="22" max="22" width="28.85546875" customWidth="1"/>
    <col min="23" max="23" width="53.5703125" customWidth="1"/>
    <col min="24" max="24" width="59.28515625" customWidth="1"/>
    <col min="25" max="25" width="30.140625" customWidth="1"/>
  </cols>
  <sheetData>
    <row r="1" spans="1:25" ht="42.75" customHeight="1" x14ac:dyDescent="0.25">
      <c r="A1" s="7" t="s">
        <v>82</v>
      </c>
      <c r="B1" s="8" t="s">
        <v>83</v>
      </c>
      <c r="C1" s="9" t="s">
        <v>84</v>
      </c>
      <c r="D1" s="10" t="s">
        <v>23</v>
      </c>
      <c r="E1" s="8" t="s">
        <v>85</v>
      </c>
      <c r="F1" s="10" t="s">
        <v>0</v>
      </c>
      <c r="G1" s="10" t="s">
        <v>37</v>
      </c>
      <c r="H1" s="10" t="s">
        <v>30</v>
      </c>
      <c r="I1" s="11" t="s">
        <v>86</v>
      </c>
      <c r="J1" s="11" t="s">
        <v>87</v>
      </c>
      <c r="K1" s="11" t="s">
        <v>88</v>
      </c>
      <c r="L1" s="11" t="s">
        <v>89</v>
      </c>
      <c r="M1" s="10" t="s">
        <v>1</v>
      </c>
      <c r="N1" s="12" t="s">
        <v>90</v>
      </c>
      <c r="O1" s="11" t="s">
        <v>91</v>
      </c>
      <c r="P1" s="11" t="s">
        <v>92</v>
      </c>
      <c r="Q1" s="11" t="s">
        <v>166</v>
      </c>
      <c r="R1" s="13" t="s">
        <v>94</v>
      </c>
      <c r="S1" s="13" t="s">
        <v>95</v>
      </c>
      <c r="T1" s="13" t="s">
        <v>96</v>
      </c>
      <c r="U1" s="13" t="s">
        <v>97</v>
      </c>
      <c r="V1" s="10" t="s">
        <v>52</v>
      </c>
      <c r="W1" s="10" t="s">
        <v>98</v>
      </c>
      <c r="X1" s="10" t="s">
        <v>99</v>
      </c>
      <c r="Y1" s="14" t="s">
        <v>100</v>
      </c>
    </row>
  </sheetData>
  <dataValidations count="7">
    <dataValidation type="textLength" errorStyle="warning" operator="equal" allowBlank="1" showInputMessage="1" showErrorMessage="1" errorTitle="Data Format Error" error="Provider's 9 digit Tax ID #" prompt="Provider's Tax ID #" sqref="P2:P1048576" xr:uid="{BC04C0C1-8FEA-496A-868D-1A460D87DE8E}">
      <formula1>9</formula1>
    </dataValidation>
    <dataValidation type="textLength" allowBlank="1" showInputMessage="1" showErrorMessage="1" errorTitle="Complete Medicaid ID required" promptTitle="Use complete Medicaid ID #" sqref="Q2:Q1048576" xr:uid="{544C0AAF-99F7-4F1E-9477-683A257C0EFB}">
      <formula1>9</formula1>
      <formula2>10</formula2>
    </dataValidation>
    <dataValidation allowBlank="1" showInputMessage="1" showErrorMessage="1" errorTitle="Complete Medicaid ID required" promptTitle="Use complete Medicaid ID #" sqref="Q1" xr:uid="{B371C7CC-6C34-48DA-800E-782E0B7931EE}"/>
    <dataValidation errorStyle="warning" operator="equal" allowBlank="1" showInputMessage="1" showErrorMessage="1" errorTitle="Data Format Error" error="Provider's 9 digit Tax ID #" prompt="Provider's Tax ID #" sqref="P1" xr:uid="{73A085FF-1267-435E-B8D6-2C9F88E95DB4}"/>
    <dataValidation type="textLength" operator="equal" allowBlank="1" showInputMessage="1" showErrorMessage="1" errorTitle="10 digit NPI required " promptTitle="Use Complete NPI " sqref="O2:O19 O21:O1048576" xr:uid="{F64BF11B-2D81-4BD6-AD8A-4ACC8D4665B4}">
      <formula1>10</formula1>
    </dataValidation>
    <dataValidation operator="equal" allowBlank="1" showInputMessage="1" showErrorMessage="1" errorTitle="10 digit NPI required " promptTitle="Use Complete NPI " sqref="O1" xr:uid="{8E17A27F-74DE-4E23-A917-E2B1E3E59C2D}"/>
    <dataValidation type="textLength" operator="equal" allowBlank="1" showInputMessage="1" showErrorMessage="1" errorTitle="10 digit NPI required " promptTitle="Use Complete NPI " prompt="10 digit NPI" sqref="O20" xr:uid="{483F27BC-71A3-42AE-A62B-8AE818524755}">
      <formula1>10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5D0F9CA5-0AC7-41E6-9C3F-900A576A5925}">
          <x14:formula1>
            <xm:f>Lists!$A$30:$A$33</xm:f>
          </x14:formula1>
          <xm:sqref>V2:V3</xm:sqref>
        </x14:dataValidation>
        <x14:dataValidation type="list" allowBlank="1" showInputMessage="1" showErrorMessage="1" xr:uid="{5ADC2EDF-F220-4721-BDB0-E2FFA427C227}">
          <x14:formula1>
            <xm:f>Lists!$C$2:$C$54</xm:f>
          </x14:formula1>
          <xm:sqref>M2:M3</xm:sqref>
        </x14:dataValidation>
        <x14:dataValidation type="list" allowBlank="1" showInputMessage="1" showErrorMessage="1" xr:uid="{9D5BE095-DBF3-4BF5-ADB3-6E7771F258D0}">
          <x14:formula1>
            <xm:f>Lists!$A$18:$A$19</xm:f>
          </x14:formula1>
          <xm:sqref>H2:H3</xm:sqref>
        </x14:dataValidation>
        <x14:dataValidation type="list" allowBlank="1" showInputMessage="1" showErrorMessage="1" errorTitle="Select an option " error="One must be slected from list " promptTitle="Select an option " prompt="Dental, Vision, Transportation, Behavioral Health, Prepayment Review, Pharmacy" xr:uid="{EBE5BFEC-EF8A-491F-BC47-BDF8D0BC38F6}">
          <x14:formula1>
            <xm:f>Lists!$A$22:$A$27</xm:f>
          </x14:formula1>
          <xm:sqref>G2:G3</xm:sqref>
        </x14:dataValidation>
        <x14:dataValidation type="list" allowBlank="1" showInputMessage="1" showErrorMessage="1" xr:uid="{D81AEFE0-CCBD-4BA9-A270-B8EA549BCF6D}">
          <x14:formula1>
            <xm:f>Lists!$A$2:$A$11</xm:f>
          </x14:formula1>
          <xm:sqref>F2:F3</xm:sqref>
        </x14:dataValidation>
        <x14:dataValidation type="list" allowBlank="1" showInputMessage="1" showErrorMessage="1" xr:uid="{4414E27F-D94A-4483-9B3F-44B1D50BB701}">
          <x14:formula1>
            <xm:f>Lists!$A$14:$A$15</xm:f>
          </x14:formula1>
          <xm:sqref>D2:D3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66872-E234-49EB-A0BC-9A78CCADB89D}">
  <dimension ref="A1:Y1"/>
  <sheetViews>
    <sheetView tabSelected="1" workbookViewId="0">
      <pane ySplit="1" topLeftCell="A2" activePane="bottomLeft" state="frozen"/>
      <selection activeCell="L1" sqref="L1"/>
      <selection pane="bottomLeft" activeCell="F2" sqref="F2"/>
    </sheetView>
  </sheetViews>
  <sheetFormatPr defaultColWidth="15.7109375" defaultRowHeight="15" x14ac:dyDescent="0.25"/>
  <cols>
    <col min="1" max="1" width="22.28515625" style="15" customWidth="1"/>
    <col min="2" max="2" width="21.42578125" style="16" customWidth="1"/>
    <col min="3" max="3" width="31.5703125" style="17" customWidth="1"/>
    <col min="4" max="4" width="17.5703125" customWidth="1"/>
    <col min="5" max="5" width="28" style="16" customWidth="1"/>
    <col min="6" max="6" width="23.140625" customWidth="1"/>
    <col min="7" max="7" width="21.85546875" customWidth="1"/>
    <col min="8" max="8" width="27" customWidth="1"/>
    <col min="9" max="9" width="27.28515625" style="15" customWidth="1"/>
    <col min="10" max="10" width="28" style="15" customWidth="1"/>
    <col min="11" max="11" width="28.5703125" style="15" customWidth="1"/>
    <col min="12" max="12" width="15.7109375" style="15"/>
    <col min="13" max="13" width="26.5703125" customWidth="1"/>
    <col min="14" max="14" width="15.7109375" style="18"/>
    <col min="15" max="16" width="15.7109375" style="15"/>
    <col min="17" max="17" width="19.7109375" style="15" customWidth="1"/>
    <col min="18" max="18" width="38.7109375" style="19" customWidth="1"/>
    <col min="19" max="19" width="36" style="19" customWidth="1"/>
    <col min="20" max="20" width="32.85546875" style="19" customWidth="1"/>
    <col min="21" max="21" width="30" style="19" customWidth="1"/>
    <col min="22" max="22" width="28.85546875" customWidth="1"/>
    <col min="23" max="23" width="53.5703125" customWidth="1"/>
    <col min="24" max="24" width="59.28515625" customWidth="1"/>
    <col min="25" max="25" width="30.140625" customWidth="1"/>
  </cols>
  <sheetData>
    <row r="1" spans="1:25" ht="45.75" customHeight="1" x14ac:dyDescent="0.25">
      <c r="A1" s="7" t="s">
        <v>82</v>
      </c>
      <c r="B1" s="8" t="s">
        <v>83</v>
      </c>
      <c r="C1" s="9" t="s">
        <v>84</v>
      </c>
      <c r="D1" s="10" t="s">
        <v>23</v>
      </c>
      <c r="E1" s="8" t="s">
        <v>85</v>
      </c>
      <c r="F1" s="10" t="s">
        <v>0</v>
      </c>
      <c r="G1" s="10" t="s">
        <v>37</v>
      </c>
      <c r="H1" s="10" t="s">
        <v>30</v>
      </c>
      <c r="I1" s="11" t="s">
        <v>86</v>
      </c>
      <c r="J1" s="11" t="s">
        <v>87</v>
      </c>
      <c r="K1" s="11" t="s">
        <v>88</v>
      </c>
      <c r="L1" s="11" t="s">
        <v>89</v>
      </c>
      <c r="M1" s="10" t="s">
        <v>1</v>
      </c>
      <c r="N1" s="12" t="s">
        <v>90</v>
      </c>
      <c r="O1" s="11" t="s">
        <v>91</v>
      </c>
      <c r="P1" s="11" t="s">
        <v>92</v>
      </c>
      <c r="Q1" s="11" t="s">
        <v>166</v>
      </c>
      <c r="R1" s="13" t="s">
        <v>94</v>
      </c>
      <c r="S1" s="13" t="s">
        <v>95</v>
      </c>
      <c r="T1" s="13" t="s">
        <v>96</v>
      </c>
      <c r="U1" s="13" t="s">
        <v>97</v>
      </c>
      <c r="V1" s="10" t="s">
        <v>52</v>
      </c>
      <c r="W1" s="10" t="s">
        <v>98</v>
      </c>
      <c r="X1" s="10" t="s">
        <v>99</v>
      </c>
      <c r="Y1" s="14" t="s">
        <v>100</v>
      </c>
    </row>
  </sheetData>
  <dataValidations count="5">
    <dataValidation errorStyle="warning" operator="equal" allowBlank="1" showInputMessage="1" showErrorMessage="1" errorTitle="Data Format Error" error="Provider's 9 digit Tax ID #" prompt="Provider's Tax ID #" sqref="P1" xr:uid="{439A4820-97D6-4887-9925-960E646E4695}"/>
    <dataValidation type="textLength" operator="equal" allowBlank="1" showInputMessage="1" showErrorMessage="1" promptTitle="NPI Required " prompt="10 digit NPI required " sqref="O2:O1048576" xr:uid="{E5A1748A-797D-4F2E-8B42-914E9B2A56E5}">
      <formula1>10</formula1>
    </dataValidation>
    <dataValidation operator="equal" allowBlank="1" showInputMessage="1" showErrorMessage="1" promptTitle="NPI Required " prompt="10 digit NPI required " sqref="O1" xr:uid="{0E2A9C58-6DC8-4AC5-9F2E-6D25FD6F4258}"/>
    <dataValidation type="textLength" allowBlank="1" showInputMessage="1" showErrorMessage="1" errorTitle="Use complete Medicaid ID" promptTitle="Medicaid ID Required " sqref="Q2:Q1048576" xr:uid="{F1914DBC-0AE2-4206-917A-17AF53F28607}">
      <formula1>9</formula1>
      <formula2>10</formula2>
    </dataValidation>
    <dataValidation allowBlank="1" showInputMessage="1" showErrorMessage="1" errorTitle="Use complete Medicaid ID" promptTitle="Medicaid ID Required " sqref="Q1" xr:uid="{0F1B25FC-C33E-413E-A0D8-FA6230243BF2}"/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0A645E1-F461-4251-92F3-09EAC72803B4}">
          <x14:formula1>
            <xm:f>Lists!$A$14:$A$15</xm:f>
          </x14:formula1>
          <xm:sqref>D2:D3</xm:sqref>
        </x14:dataValidation>
        <x14:dataValidation type="list" allowBlank="1" showInputMessage="1" showErrorMessage="1" xr:uid="{B0D3C7C0-2672-42E0-AF1F-23FEE6B46A91}">
          <x14:formula1>
            <xm:f>Lists!$A$2:$A$11</xm:f>
          </x14:formula1>
          <xm:sqref>F2:F3</xm:sqref>
        </x14:dataValidation>
        <x14:dataValidation type="list" allowBlank="1" showInputMessage="1" showErrorMessage="1" errorTitle="Select an option" error="One must be selected from list " xr:uid="{9DD1E764-DD08-497A-AF8C-A9FA301ADB09}">
          <x14:formula1>
            <xm:f>Lists!$A$22:$A$27</xm:f>
          </x14:formula1>
          <xm:sqref>G2:G3</xm:sqref>
        </x14:dataValidation>
        <x14:dataValidation type="list" allowBlank="1" showInputMessage="1" showErrorMessage="1" xr:uid="{4C134F8D-8D29-4066-98C8-B73DB5914491}">
          <x14:formula1>
            <xm:f>Lists!$A$18:$A$19</xm:f>
          </x14:formula1>
          <xm:sqref>H2:H3</xm:sqref>
        </x14:dataValidation>
        <x14:dataValidation type="list" allowBlank="1" showInputMessage="1" showErrorMessage="1" xr:uid="{21889048-FAF3-4245-A04C-1DD9BAA0CA0F}">
          <x14:formula1>
            <xm:f>Lists!$C$2:$C$54</xm:f>
          </x14:formula1>
          <xm:sqref>M2:M3</xm:sqref>
        </x14:dataValidation>
        <x14:dataValidation type="list" allowBlank="1" showInputMessage="1" showErrorMessage="1" xr:uid="{643AF8A9-3370-4BE3-BE78-E7FEE86E6290}">
          <x14:formula1>
            <xm:f>Lists!$A$30:$A$33</xm:f>
          </x14:formula1>
          <xm:sqref>V2:V3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E56EC-7656-406C-B24F-A499B61A490A}">
  <dimension ref="A1:C54"/>
  <sheetViews>
    <sheetView topLeftCell="A38" workbookViewId="0">
      <selection activeCell="C64" sqref="C64"/>
    </sheetView>
  </sheetViews>
  <sheetFormatPr defaultRowHeight="15" x14ac:dyDescent="0.25"/>
  <cols>
    <col min="1" max="1" width="31.42578125" bestFit="1" customWidth="1"/>
    <col min="3" max="3" width="55.5703125" bestFit="1" customWidth="1"/>
  </cols>
  <sheetData>
    <row r="1" spans="1:3" x14ac:dyDescent="0.25">
      <c r="A1" s="1" t="s">
        <v>0</v>
      </c>
      <c r="C1" s="1" t="s">
        <v>1</v>
      </c>
    </row>
    <row r="2" spans="1:3" x14ac:dyDescent="0.25">
      <c r="A2" s="2" t="s">
        <v>2</v>
      </c>
      <c r="C2" s="3" t="s">
        <v>3</v>
      </c>
    </row>
    <row r="3" spans="1:3" x14ac:dyDescent="0.25">
      <c r="A3" s="4" t="s">
        <v>4</v>
      </c>
      <c r="C3" s="3" t="s">
        <v>5</v>
      </c>
    </row>
    <row r="4" spans="1:3" x14ac:dyDescent="0.25">
      <c r="A4" s="2" t="s">
        <v>6</v>
      </c>
      <c r="C4" s="3" t="s">
        <v>7</v>
      </c>
    </row>
    <row r="5" spans="1:3" x14ac:dyDescent="0.25">
      <c r="A5" s="2" t="s">
        <v>8</v>
      </c>
      <c r="C5" s="3" t="s">
        <v>9</v>
      </c>
    </row>
    <row r="6" spans="1:3" x14ac:dyDescent="0.25">
      <c r="A6" s="2" t="s">
        <v>10</v>
      </c>
      <c r="C6" s="3" t="s">
        <v>11</v>
      </c>
    </row>
    <row r="7" spans="1:3" x14ac:dyDescent="0.25">
      <c r="A7" s="2" t="s">
        <v>12</v>
      </c>
      <c r="C7" s="3" t="s">
        <v>13</v>
      </c>
    </row>
    <row r="8" spans="1:3" x14ac:dyDescent="0.25">
      <c r="A8" s="2" t="s">
        <v>14</v>
      </c>
      <c r="C8" s="3" t="s">
        <v>15</v>
      </c>
    </row>
    <row r="9" spans="1:3" x14ac:dyDescent="0.25">
      <c r="A9" s="2" t="s">
        <v>16</v>
      </c>
      <c r="C9" s="3" t="s">
        <v>17</v>
      </c>
    </row>
    <row r="10" spans="1:3" x14ac:dyDescent="0.25">
      <c r="A10" s="2" t="s">
        <v>18</v>
      </c>
      <c r="C10" s="3" t="s">
        <v>19</v>
      </c>
    </row>
    <row r="11" spans="1:3" x14ac:dyDescent="0.25">
      <c r="A11" s="2" t="s">
        <v>20</v>
      </c>
      <c r="C11" s="3" t="s">
        <v>21</v>
      </c>
    </row>
    <row r="12" spans="1:3" x14ac:dyDescent="0.25">
      <c r="C12" s="3" t="s">
        <v>22</v>
      </c>
    </row>
    <row r="13" spans="1:3" x14ac:dyDescent="0.25">
      <c r="A13" s="1" t="s">
        <v>23</v>
      </c>
      <c r="C13" s="3" t="s">
        <v>24</v>
      </c>
    </row>
    <row r="14" spans="1:3" x14ac:dyDescent="0.25">
      <c r="A14" s="2" t="s">
        <v>25</v>
      </c>
      <c r="C14" s="3" t="s">
        <v>26</v>
      </c>
    </row>
    <row r="15" spans="1:3" x14ac:dyDescent="0.25">
      <c r="A15" s="2" t="s">
        <v>27</v>
      </c>
      <c r="C15" s="3" t="s">
        <v>28</v>
      </c>
    </row>
    <row r="16" spans="1:3" x14ac:dyDescent="0.25">
      <c r="C16" s="3" t="s">
        <v>29</v>
      </c>
    </row>
    <row r="17" spans="1:3" x14ac:dyDescent="0.25">
      <c r="A17" s="1" t="s">
        <v>30</v>
      </c>
      <c r="C17" s="3" t="s">
        <v>31</v>
      </c>
    </row>
    <row r="18" spans="1:3" x14ac:dyDescent="0.25">
      <c r="A18" s="4" t="s">
        <v>32</v>
      </c>
      <c r="C18" s="3" t="s">
        <v>33</v>
      </c>
    </row>
    <row r="19" spans="1:3" x14ac:dyDescent="0.25">
      <c r="A19" s="4" t="s">
        <v>34</v>
      </c>
      <c r="C19" s="3" t="s">
        <v>35</v>
      </c>
    </row>
    <row r="20" spans="1:3" x14ac:dyDescent="0.25">
      <c r="C20" s="3" t="s">
        <v>36</v>
      </c>
    </row>
    <row r="21" spans="1:3" x14ac:dyDescent="0.25">
      <c r="A21" s="5" t="s">
        <v>37</v>
      </c>
      <c r="C21" s="3" t="s">
        <v>38</v>
      </c>
    </row>
    <row r="22" spans="1:3" x14ac:dyDescent="0.25">
      <c r="A22" s="6" t="s">
        <v>39</v>
      </c>
      <c r="C22" s="3" t="s">
        <v>40</v>
      </c>
    </row>
    <row r="23" spans="1:3" x14ac:dyDescent="0.25">
      <c r="A23" s="6" t="s">
        <v>41</v>
      </c>
      <c r="C23" s="3" t="s">
        <v>42</v>
      </c>
    </row>
    <row r="24" spans="1:3" x14ac:dyDescent="0.25">
      <c r="A24" s="6" t="s">
        <v>43</v>
      </c>
      <c r="C24" s="3" t="s">
        <v>44</v>
      </c>
    </row>
    <row r="25" spans="1:3" x14ac:dyDescent="0.25">
      <c r="A25" s="6" t="s">
        <v>45</v>
      </c>
      <c r="C25" s="3" t="s">
        <v>46</v>
      </c>
    </row>
    <row r="26" spans="1:3" x14ac:dyDescent="0.25">
      <c r="A26" s="6" t="s">
        <v>47</v>
      </c>
      <c r="C26" s="3" t="s">
        <v>48</v>
      </c>
    </row>
    <row r="27" spans="1:3" x14ac:dyDescent="0.25">
      <c r="A27" s="6" t="s">
        <v>107</v>
      </c>
      <c r="C27" s="3" t="s">
        <v>50</v>
      </c>
    </row>
    <row r="28" spans="1:3" x14ac:dyDescent="0.25">
      <c r="C28" s="3" t="s">
        <v>51</v>
      </c>
    </row>
    <row r="29" spans="1:3" x14ac:dyDescent="0.25">
      <c r="A29" s="1" t="s">
        <v>52</v>
      </c>
      <c r="C29" s="3" t="s">
        <v>53</v>
      </c>
    </row>
    <row r="30" spans="1:3" x14ac:dyDescent="0.25">
      <c r="A30" s="2" t="s">
        <v>54</v>
      </c>
      <c r="C30" s="3" t="s">
        <v>55</v>
      </c>
    </row>
    <row r="31" spans="1:3" x14ac:dyDescent="0.25">
      <c r="A31" s="2" t="s">
        <v>56</v>
      </c>
      <c r="C31" s="3" t="s">
        <v>57</v>
      </c>
    </row>
    <row r="32" spans="1:3" x14ac:dyDescent="0.25">
      <c r="A32" s="2" t="s">
        <v>58</v>
      </c>
      <c r="C32" s="3" t="s">
        <v>59</v>
      </c>
    </row>
    <row r="33" spans="1:3" x14ac:dyDescent="0.25">
      <c r="A33" s="2" t="s">
        <v>20</v>
      </c>
      <c r="C33" s="3" t="s">
        <v>60</v>
      </c>
    </row>
    <row r="34" spans="1:3" x14ac:dyDescent="0.25">
      <c r="C34" s="3" t="s">
        <v>61</v>
      </c>
    </row>
    <row r="35" spans="1:3" x14ac:dyDescent="0.25">
      <c r="C35" s="3" t="s">
        <v>62</v>
      </c>
    </row>
    <row r="36" spans="1:3" x14ac:dyDescent="0.25">
      <c r="C36" s="3" t="s">
        <v>63</v>
      </c>
    </row>
    <row r="37" spans="1:3" x14ac:dyDescent="0.25">
      <c r="C37" s="3" t="s">
        <v>64</v>
      </c>
    </row>
    <row r="38" spans="1:3" x14ac:dyDescent="0.25">
      <c r="C38" s="3" t="s">
        <v>65</v>
      </c>
    </row>
    <row r="39" spans="1:3" x14ac:dyDescent="0.25">
      <c r="C39" s="3" t="s">
        <v>66</v>
      </c>
    </row>
    <row r="40" spans="1:3" x14ac:dyDescent="0.25">
      <c r="C40" s="3" t="s">
        <v>67</v>
      </c>
    </row>
    <row r="41" spans="1:3" x14ac:dyDescent="0.25">
      <c r="C41" s="3" t="s">
        <v>68</v>
      </c>
    </row>
    <row r="42" spans="1:3" x14ac:dyDescent="0.25">
      <c r="C42" s="3" t="s">
        <v>69</v>
      </c>
    </row>
    <row r="43" spans="1:3" x14ac:dyDescent="0.25">
      <c r="C43" s="3" t="s">
        <v>70</v>
      </c>
    </row>
    <row r="44" spans="1:3" x14ac:dyDescent="0.25">
      <c r="C44" s="3" t="s">
        <v>71</v>
      </c>
    </row>
    <row r="45" spans="1:3" x14ac:dyDescent="0.25">
      <c r="C45" s="3" t="s">
        <v>72</v>
      </c>
    </row>
    <row r="46" spans="1:3" x14ac:dyDescent="0.25">
      <c r="C46" s="3" t="s">
        <v>73</v>
      </c>
    </row>
    <row r="47" spans="1:3" x14ac:dyDescent="0.25">
      <c r="C47" s="3" t="s">
        <v>74</v>
      </c>
    </row>
    <row r="48" spans="1:3" x14ac:dyDescent="0.25">
      <c r="C48" s="3" t="s">
        <v>75</v>
      </c>
    </row>
    <row r="49" spans="3:3" x14ac:dyDescent="0.25">
      <c r="C49" s="3" t="s">
        <v>76</v>
      </c>
    </row>
    <row r="50" spans="3:3" x14ac:dyDescent="0.25">
      <c r="C50" s="3" t="s">
        <v>77</v>
      </c>
    </row>
    <row r="51" spans="3:3" x14ac:dyDescent="0.25">
      <c r="C51" s="3" t="s">
        <v>78</v>
      </c>
    </row>
    <row r="52" spans="3:3" x14ac:dyDescent="0.25">
      <c r="C52" s="3" t="s">
        <v>79</v>
      </c>
    </row>
    <row r="53" spans="3:3" x14ac:dyDescent="0.25">
      <c r="C53" s="3" t="s">
        <v>80</v>
      </c>
    </row>
    <row r="54" spans="3:3" x14ac:dyDescent="0.25">
      <c r="C54" s="3" t="s">
        <v>81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Recovery Categories Defined</vt:lpstr>
      <vt:lpstr>Line by Line Field Definitions</vt:lpstr>
      <vt:lpstr>Summary of Waste</vt:lpstr>
      <vt:lpstr>Q1 Details of Waste</vt:lpstr>
      <vt:lpstr>Q2 Details of Waste</vt:lpstr>
      <vt:lpstr>Q3 Details of Waste</vt:lpstr>
      <vt:lpstr>Q4 Details of Waste</vt:lpstr>
      <vt:lpstr>Lists</vt:lpstr>
      <vt:lpstr>'Q1 Details of Waste'!finalopq1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O'Leary, Megan</dc:creator>
  <cp:lastModifiedBy>Barrett, Kirsten</cp:lastModifiedBy>
  <dcterms:created xsi:type="dcterms:W3CDTF">2022-04-08T19:22:51Z</dcterms:created>
  <dcterms:modified xsi:type="dcterms:W3CDTF">2022-06-08T12:32:31Z</dcterms:modified>
</cp:coreProperties>
</file>